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7232" windowHeight="7740" activeTab="0"/>
  </bookViews>
  <sheets>
    <sheet name="Notes" sheetId="1" r:id="rId1"/>
    <sheet name="Sheep" sheetId="2" r:id="rId2"/>
    <sheet name="Wool" sheetId="3" r:id="rId3"/>
    <sheet name="Cattle" sheetId="4" r:id="rId4"/>
    <sheet name="Production" sheetId="5" r:id="rId5"/>
  </sheets>
  <definedNames>
    <definedName name="_xlnm.Print_Area" localSheetId="3">'Cattle'!$A$1:$G$89</definedName>
    <definedName name="_xlnm.Print_Area" localSheetId="1">'Sheep'!$A$1:$H$58</definedName>
    <definedName name="_xlnm.Print_Area" localSheetId="2">'Wool'!$A$1:$H$7</definedName>
  </definedNames>
  <calcPr fullCalcOnLoad="1"/>
</workbook>
</file>

<file path=xl/sharedStrings.xml><?xml version="1.0" encoding="utf-8"?>
<sst xmlns="http://schemas.openxmlformats.org/spreadsheetml/2006/main" count="264" uniqueCount="134">
  <si>
    <t>On hand at open</t>
  </si>
  <si>
    <t>Ewes</t>
  </si>
  <si>
    <t>Hoggets</t>
  </si>
  <si>
    <t>Lambs</t>
  </si>
  <si>
    <t>Other</t>
  </si>
  <si>
    <t>Total</t>
  </si>
  <si>
    <t>Head</t>
  </si>
  <si>
    <t>Carc Wt</t>
  </si>
  <si>
    <t>Live Wt</t>
  </si>
  <si>
    <t>Total CW</t>
  </si>
  <si>
    <t>On hand at close</t>
  </si>
  <si>
    <t>Sales</t>
  </si>
  <si>
    <t>Purchases</t>
  </si>
  <si>
    <t>Grazing In</t>
  </si>
  <si>
    <t>Grazing Out</t>
  </si>
  <si>
    <t>Sheepmeat Production</t>
  </si>
  <si>
    <t>Sheep</t>
  </si>
  <si>
    <t>Cattle</t>
  </si>
  <si>
    <t>Effective hectares</t>
  </si>
  <si>
    <t>Beef Production</t>
  </si>
  <si>
    <t>Cows</t>
  </si>
  <si>
    <t>R2 Heifers</t>
  </si>
  <si>
    <t>R1 Heifers</t>
  </si>
  <si>
    <t>R2 Steers</t>
  </si>
  <si>
    <t>R1 Steers</t>
  </si>
  <si>
    <t>R2 Bulls</t>
  </si>
  <si>
    <t>R1 Bulls</t>
  </si>
  <si>
    <t>Breeding Bulls</t>
  </si>
  <si>
    <t>kg</t>
  </si>
  <si>
    <t>Wool sales</t>
  </si>
  <si>
    <t>Wool on hand at close</t>
  </si>
  <si>
    <t>Wool on hand at open</t>
  </si>
  <si>
    <t>Total production</t>
  </si>
  <si>
    <t>kg/hd</t>
  </si>
  <si>
    <t>Income and Expenditure</t>
  </si>
  <si>
    <t>Other revenue</t>
  </si>
  <si>
    <t>Total gross farm revenue</t>
  </si>
  <si>
    <t>$</t>
  </si>
  <si>
    <t>$/ha</t>
  </si>
  <si>
    <t>Total expenditure</t>
  </si>
  <si>
    <t>Farm profit before tax</t>
  </si>
  <si>
    <t>Interest</t>
  </si>
  <si>
    <t>Rent</t>
  </si>
  <si>
    <t>EBITR</t>
  </si>
  <si>
    <t>General</t>
  </si>
  <si>
    <t>Production is measured as Sales less Purchases plus any change in stocks on hand.</t>
  </si>
  <si>
    <t>Spreadsheet entry</t>
  </si>
  <si>
    <t>A default parameter. You can change this if you like.</t>
  </si>
  <si>
    <t>A final value of the calculation. You should NOT overwrite this.</t>
  </si>
  <si>
    <t>If you change any of the linked or calculated cells, you should change the cell colour to make it obvious</t>
  </si>
  <si>
    <t>that this no longer contains the default calculation.</t>
  </si>
  <si>
    <t>Instructions</t>
  </si>
  <si>
    <t>Get out your farm accounts.</t>
  </si>
  <si>
    <t>On the 'Sheep' tab of this spreadsheet:</t>
  </si>
  <si>
    <t>*</t>
  </si>
  <si>
    <t>enter your sheep numbers at open and close by category</t>
  </si>
  <si>
    <t>enter your sales and purchase numbers by category</t>
  </si>
  <si>
    <t>update any parameter values where you have better information than the defaults</t>
  </si>
  <si>
    <t>update spreadsheet cell colours as appropriate to keep track of the changes.</t>
  </si>
  <si>
    <t>On the 'Production' tab of this spreadsheet:</t>
  </si>
  <si>
    <t>enter the Effective area (in hectares) of your farm</t>
  </si>
  <si>
    <t>enter your revenue and expenditure figures</t>
  </si>
  <si>
    <t xml:space="preserve"> - revenue figures should be inclusive of livestock value changes according to your tax scheme</t>
  </si>
  <si>
    <t>Your production and production coefficients should be calculated on the 'Production' tab.</t>
  </si>
  <si>
    <t>Total Farm Production</t>
  </si>
  <si>
    <t>Farm name</t>
  </si>
  <si>
    <t xml:space="preserve"> - a movement of stock off the farm counts as a credit (addition) to the production account</t>
  </si>
  <si>
    <t xml:space="preserve"> - a movement of stock onto the farm counts as a debit (deduction) from the production account.</t>
  </si>
  <si>
    <t>Meat Production CWE</t>
  </si>
  <si>
    <t>Farm details</t>
  </si>
  <si>
    <t>Production season</t>
  </si>
  <si>
    <t>2013-14</t>
  </si>
  <si>
    <t>ABC Enterprises Ltd</t>
  </si>
  <si>
    <t>Meat and Wool Production</t>
  </si>
  <si>
    <t>Tot CW</t>
  </si>
  <si>
    <t>Sheep Meat and Wool Production</t>
  </si>
  <si>
    <t>Wool Production (greasy)</t>
  </si>
  <si>
    <t>Balance month</t>
  </si>
  <si>
    <t>June</t>
  </si>
  <si>
    <t>Close</t>
  </si>
  <si>
    <t>Open</t>
  </si>
  <si>
    <t>Less</t>
  </si>
  <si>
    <t>Plus</t>
  </si>
  <si>
    <t>Equals</t>
  </si>
  <si>
    <t>Kilograms per hectare</t>
  </si>
  <si>
    <t>Wool Production</t>
  </si>
  <si>
    <t>Total meat</t>
  </si>
  <si>
    <t>Meat &amp; Wool production</t>
  </si>
  <si>
    <t>Production</t>
  </si>
  <si>
    <t>Wool revenue</t>
  </si>
  <si>
    <t>Sheep revenue</t>
  </si>
  <si>
    <t>Cattle revenue</t>
  </si>
  <si>
    <t>Shearing &amp; shed expenses</t>
  </si>
  <si>
    <t>Other expenses</t>
  </si>
  <si>
    <t>Grazing revenue</t>
  </si>
  <si>
    <t>$/kg total</t>
  </si>
  <si>
    <t>Dress Out %</t>
  </si>
  <si>
    <t>Labour units</t>
  </si>
  <si>
    <t>Other Measures</t>
  </si>
  <si>
    <t>Capital Value at Open</t>
  </si>
  <si>
    <t>Capital Value at Close</t>
  </si>
  <si>
    <t>Average Capital Value</t>
  </si>
  <si>
    <t>Kilograms production per:</t>
  </si>
  <si>
    <t>Labour unit</t>
  </si>
  <si>
    <t>$000 Capital</t>
  </si>
  <si>
    <t>$000 Expenditure</t>
  </si>
  <si>
    <t>$000 Production expenses</t>
  </si>
  <si>
    <t>Production expenses</t>
  </si>
  <si>
    <t>Units of production should be standardised to carcase weight equivalent (or kilograms</t>
  </si>
  <si>
    <t>greasy for wool).</t>
  </si>
  <si>
    <t>included, where:</t>
  </si>
  <si>
    <t>A linked parameter. This is linked to one of the default parameters. Changing the default</t>
  </si>
  <si>
    <t>value will change this value. You can overwrite the linked parameters with your own values</t>
  </si>
  <si>
    <t>if you like.</t>
  </si>
  <si>
    <t>A calculated value. This is still an intermediate value, so you can overwrite this with your</t>
  </si>
  <si>
    <t>own value if you like.</t>
  </si>
  <si>
    <t>Where stock are grazed on- or off-farm, the transfer weights of these animals should also be</t>
  </si>
  <si>
    <t>Any stock consumed on the farm should be added to Sales. This will be counted as "production".</t>
  </si>
  <si>
    <t>Text</t>
  </si>
  <si>
    <t>A data entry cell.</t>
  </si>
  <si>
    <t>Repeat the above process on the 'Wool' and 'Cattle' tabs.</t>
  </si>
  <si>
    <t>The cells in the Spreadsheet are colour coded as follows:</t>
  </si>
  <si>
    <t xml:space="preserve"> - expenditure figures should be inclusive of depreciation.</t>
  </si>
  <si>
    <t>Enter your opening and closing farm capital values. These values should:</t>
  </si>
  <si>
    <t xml:space="preserve"> - include land, buildings, machinery, vehicles, and livestock.</t>
  </si>
  <si>
    <t>Sales (Store)</t>
  </si>
  <si>
    <t>Sales (Prime)</t>
  </si>
  <si>
    <t>$/kg</t>
  </si>
  <si>
    <t>More detailed instructions can be found in the User Guide or Instructions document.</t>
  </si>
  <si>
    <t>Click on this text to show or hide the category details.</t>
  </si>
  <si>
    <t>Grazing</t>
  </si>
  <si>
    <t>Out</t>
  </si>
  <si>
    <t>In</t>
  </si>
  <si>
    <t xml:space="preserve"> - exclude the homestead and your personal car.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</si>
</sst>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56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entury Gothic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entury Gothic"/>
      <family val="2"/>
    </font>
    <font>
      <sz val="11"/>
      <color indexed="62"/>
      <name val="Calibri"/>
      <family val="2"/>
    </font>
    <font>
      <sz val="10"/>
      <color indexed="53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4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theme="3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i/>
      <sz val="11"/>
      <color rgb="FF7F7F7F"/>
      <name val="Calibri"/>
      <family val="2"/>
    </font>
    <font>
      <sz val="10"/>
      <color theme="5"/>
      <name val="Arial"/>
      <family val="2"/>
    </font>
    <font>
      <u val="single"/>
      <sz val="10"/>
      <color theme="11"/>
      <name val="Century Gothic"/>
      <family val="2"/>
    </font>
    <font>
      <sz val="11"/>
      <color rgb="FF006100"/>
      <name val="Calibri"/>
      <family val="2"/>
    </font>
    <font>
      <b/>
      <sz val="14"/>
      <color rgb="FF6FB440"/>
      <name val="Arial"/>
      <family val="2"/>
    </font>
    <font>
      <b/>
      <sz val="12"/>
      <color rgb="FF6FB44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FF"/>
      <name val="Arial"/>
      <family val="2"/>
    </font>
    <font>
      <u val="single"/>
      <sz val="10"/>
      <color theme="10"/>
      <name val="Century Gothic"/>
      <family val="2"/>
    </font>
    <font>
      <sz val="11"/>
      <color rgb="FF3F3F76"/>
      <name val="Calibri"/>
      <family val="2"/>
    </font>
    <font>
      <sz val="10"/>
      <color theme="9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B05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Century Gothic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3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3" fontId="39" fillId="0" borderId="0">
      <alignment/>
      <protection locked="0"/>
    </xf>
    <xf numFmtId="164" fontId="39" fillId="0" borderId="0">
      <alignment/>
      <protection locked="0"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3" fontId="42" fillId="0" borderId="0">
      <alignment/>
      <protection locked="0"/>
    </xf>
    <xf numFmtId="4" fontId="43" fillId="0" borderId="0">
      <alignment/>
      <protection locked="0"/>
    </xf>
    <xf numFmtId="0" fontId="44" fillId="0" borderId="0" applyNumberFormat="0" applyFill="0" applyBorder="0" applyAlignment="0" applyProtection="0"/>
    <xf numFmtId="3" fontId="45" fillId="4" borderId="0">
      <alignment/>
      <protection/>
    </xf>
    <xf numFmtId="3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3" fontId="48" fillId="0" borderId="0">
      <alignment/>
      <protection/>
    </xf>
    <xf numFmtId="3" fontId="49" fillId="0" borderId="0">
      <alignment/>
      <protection/>
    </xf>
    <xf numFmtId="3" fontId="34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3" fontId="53" fillId="0" borderId="0">
      <alignment/>
      <protection/>
    </xf>
    <xf numFmtId="3" fontId="54" fillId="0" borderId="0" applyNumberFormat="0" applyFill="0" applyBorder="0" applyAlignment="0" applyProtection="0"/>
    <xf numFmtId="0" fontId="55" fillId="30" borderId="1" applyNumberFormat="0" applyAlignment="0" applyProtection="0"/>
    <xf numFmtId="3" fontId="56" fillId="0" borderId="0">
      <alignment/>
      <protection locked="0"/>
    </xf>
    <xf numFmtId="164" fontId="56" fillId="0" borderId="0">
      <alignment/>
      <protection locked="0"/>
    </xf>
    <xf numFmtId="0" fontId="57" fillId="0" borderId="6" applyNumberFormat="0" applyFill="0" applyAlignment="0" applyProtection="0"/>
    <xf numFmtId="165" fontId="56" fillId="0" borderId="0">
      <alignment/>
      <protection locked="0"/>
    </xf>
    <xf numFmtId="0" fontId="58" fillId="31" borderId="0" applyNumberFormat="0" applyBorder="0" applyAlignment="0" applyProtection="0"/>
    <xf numFmtId="0" fontId="2" fillId="0" borderId="0">
      <alignment/>
      <protection/>
    </xf>
    <xf numFmtId="0" fontId="35" fillId="32" borderId="7" applyNumberFormat="0" applyFont="0" applyAlignment="0" applyProtection="0"/>
    <xf numFmtId="0" fontId="59" fillId="27" borderId="8" applyNumberFormat="0" applyAlignment="0" applyProtection="0"/>
    <xf numFmtId="3" fontId="60" fillId="0" borderId="0">
      <alignment/>
      <protection locked="0"/>
    </xf>
    <xf numFmtId="164" fontId="60" fillId="0" borderId="0">
      <alignment/>
      <protection locked="0"/>
    </xf>
    <xf numFmtId="165" fontId="60" fillId="0" borderId="0">
      <alignment/>
      <protection locked="0"/>
    </xf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2"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64" fillId="0" borderId="0" xfId="0" applyFont="1" applyAlignment="1">
      <alignment/>
    </xf>
    <xf numFmtId="3" fontId="64" fillId="0" borderId="0" xfId="0" applyNumberFormat="1" applyFont="1" applyAlignment="1">
      <alignment/>
    </xf>
    <xf numFmtId="3" fontId="42" fillId="0" borderId="0" xfId="48">
      <alignment/>
      <protection locked="0"/>
    </xf>
    <xf numFmtId="164" fontId="56" fillId="0" borderId="0" xfId="65">
      <alignment/>
      <protection locked="0"/>
    </xf>
    <xf numFmtId="164" fontId="60" fillId="0" borderId="0" xfId="73">
      <alignment/>
      <protection locked="0"/>
    </xf>
    <xf numFmtId="165" fontId="60" fillId="0" borderId="0" xfId="74">
      <alignment/>
      <protection locked="0"/>
    </xf>
    <xf numFmtId="164" fontId="39" fillId="0" borderId="0" xfId="41">
      <alignment/>
      <protection locked="0"/>
    </xf>
    <xf numFmtId="165" fontId="56" fillId="0" borderId="0" xfId="67">
      <alignment/>
      <protection locked="0"/>
    </xf>
    <xf numFmtId="3" fontId="60" fillId="0" borderId="0" xfId="72">
      <alignment/>
      <protection locked="0"/>
    </xf>
    <xf numFmtId="3" fontId="56" fillId="0" borderId="0" xfId="64">
      <alignment/>
      <protection locked="0"/>
    </xf>
    <xf numFmtId="3" fontId="45" fillId="4" borderId="0" xfId="51">
      <alignment/>
      <protection/>
    </xf>
    <xf numFmtId="4" fontId="6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4" fillId="0" borderId="0" xfId="0" applyNumberFormat="1" applyFont="1" applyAlignment="1">
      <alignment/>
    </xf>
    <xf numFmtId="0" fontId="42" fillId="0" borderId="0" xfId="48" applyNumberFormat="1">
      <alignment/>
      <protection locked="0"/>
    </xf>
    <xf numFmtId="3" fontId="39" fillId="0" borderId="0" xfId="41" applyNumberFormat="1">
      <alignment/>
      <protection locked="0"/>
    </xf>
    <xf numFmtId="3" fontId="39" fillId="0" borderId="0" xfId="40">
      <alignment/>
      <protection locked="0"/>
    </xf>
    <xf numFmtId="165" fontId="60" fillId="0" borderId="0" xfId="74" applyProtection="1">
      <alignment/>
      <protection locked="0"/>
    </xf>
    <xf numFmtId="165" fontId="56" fillId="0" borderId="0" xfId="67" applyProtection="1">
      <alignment/>
      <protection locked="0"/>
    </xf>
    <xf numFmtId="4" fontId="43" fillId="0" borderId="0" xfId="49">
      <alignment/>
      <protection locked="0"/>
    </xf>
    <xf numFmtId="3" fontId="48" fillId="0" borderId="0" xfId="54">
      <alignment/>
      <protection/>
    </xf>
    <xf numFmtId="3" fontId="49" fillId="0" borderId="0" xfId="55">
      <alignment/>
      <protection/>
    </xf>
    <xf numFmtId="3" fontId="34" fillId="0" borderId="0" xfId="56">
      <alignment/>
      <protection/>
    </xf>
    <xf numFmtId="3" fontId="34" fillId="0" borderId="0" xfId="56" applyAlignment="1">
      <alignment horizontal="right"/>
      <protection/>
    </xf>
    <xf numFmtId="3" fontId="66" fillId="0" borderId="0" xfId="48" applyFont="1">
      <alignment/>
      <protection locked="0"/>
    </xf>
    <xf numFmtId="3" fontId="53" fillId="0" borderId="0" xfId="61">
      <alignment/>
      <protection/>
    </xf>
    <xf numFmtId="3" fontId="0" fillId="0" borderId="0" xfId="0" applyAlignment="1">
      <alignment horizontal="center"/>
    </xf>
    <xf numFmtId="4" fontId="67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4" fillId="0" borderId="0" xfId="56" applyNumberFormat="1">
      <alignment/>
      <protection/>
    </xf>
    <xf numFmtId="3" fontId="0" fillId="0" borderId="0" xfId="0" applyAlignment="1" quotePrefix="1">
      <alignment/>
    </xf>
    <xf numFmtId="3" fontId="34" fillId="0" borderId="10" xfId="56" applyBorder="1" applyAlignment="1">
      <alignment horizontal="right"/>
      <protection/>
    </xf>
    <xf numFmtId="3" fontId="34" fillId="0" borderId="0" xfId="56" applyBorder="1">
      <alignment/>
      <protection/>
    </xf>
    <xf numFmtId="3" fontId="34" fillId="0" borderId="0" xfId="56" applyBorder="1" applyAlignment="1">
      <alignment horizontal="right"/>
      <protection/>
    </xf>
    <xf numFmtId="3" fontId="53" fillId="0" borderId="0" xfId="61" applyAlignment="1">
      <alignment/>
      <protection/>
    </xf>
    <xf numFmtId="3" fontId="0" fillId="0" borderId="0" xfId="0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0" xfId="40"/>
    <cellStyle name="Calc1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E0" xfId="48"/>
    <cellStyle name="DE2" xfId="49"/>
    <cellStyle name="Explanatory Text" xfId="50"/>
    <cellStyle name="Final0" xfId="51"/>
    <cellStyle name="Followed Hyperlink" xfId="52"/>
    <cellStyle name="Good" xfId="53"/>
    <cellStyle name="Hdg1" xfId="54"/>
    <cellStyle name="Hdg2" xfId="55"/>
    <cellStyle name="Hdg3" xfId="56"/>
    <cellStyle name="Heading 1" xfId="57"/>
    <cellStyle name="Heading 2" xfId="58"/>
    <cellStyle name="Heading 3" xfId="59"/>
    <cellStyle name="Heading 4" xfId="60"/>
    <cellStyle name="HyperHdg3" xfId="61"/>
    <cellStyle name="Hyperlink" xfId="62"/>
    <cellStyle name="Input" xfId="63"/>
    <cellStyle name="Link0" xfId="64"/>
    <cellStyle name="Link1" xfId="65"/>
    <cellStyle name="Linked Cell" xfId="66"/>
    <cellStyle name="LinkPC1" xfId="67"/>
    <cellStyle name="Neutral" xfId="68"/>
    <cellStyle name="Normal 2" xfId="69"/>
    <cellStyle name="Note" xfId="70"/>
    <cellStyle name="Output" xfId="71"/>
    <cellStyle name="Param0" xfId="72"/>
    <cellStyle name="Param1" xfId="73"/>
    <cellStyle name="ParamPC1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E55"/>
  <sheetViews>
    <sheetView showGridLines="0" tabSelected="1"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4.00390625" style="0" customWidth="1"/>
    <col min="2" max="2" width="2.7109375" style="0" customWidth="1"/>
    <col min="3" max="3" width="5.00390625" style="0" customWidth="1"/>
    <col min="4" max="4" width="4.28125" style="0" customWidth="1"/>
  </cols>
  <sheetData>
    <row r="1" ht="17.25">
      <c r="A1" s="25" t="s">
        <v>73</v>
      </c>
    </row>
    <row r="3" ht="15">
      <c r="A3" s="26" t="s">
        <v>44</v>
      </c>
    </row>
    <row r="4" spans="1:3" ht="12.75">
      <c r="A4">
        <v>1</v>
      </c>
      <c r="C4" t="s">
        <v>45</v>
      </c>
    </row>
    <row r="6" spans="1:3" ht="12.75">
      <c r="A6">
        <v>2</v>
      </c>
      <c r="C6" t="s">
        <v>108</v>
      </c>
    </row>
    <row r="7" ht="12.75">
      <c r="C7" t="s">
        <v>109</v>
      </c>
    </row>
    <row r="9" spans="1:3" ht="12.75">
      <c r="A9">
        <v>3</v>
      </c>
      <c r="C9" t="s">
        <v>116</v>
      </c>
    </row>
    <row r="10" ht="12.75">
      <c r="C10" t="s">
        <v>110</v>
      </c>
    </row>
    <row r="11" ht="12.75">
      <c r="C11" t="s">
        <v>66</v>
      </c>
    </row>
    <row r="12" ht="12.75">
      <c r="C12" t="s">
        <v>67</v>
      </c>
    </row>
    <row r="14" spans="1:3" ht="12.75">
      <c r="A14">
        <v>4</v>
      </c>
      <c r="C14" t="s">
        <v>117</v>
      </c>
    </row>
    <row r="17" ht="15">
      <c r="A17" s="26" t="s">
        <v>46</v>
      </c>
    </row>
    <row r="18" spans="1:3" ht="12.75">
      <c r="A18">
        <v>1</v>
      </c>
      <c r="C18" t="s">
        <v>121</v>
      </c>
    </row>
    <row r="19" spans="3:5" ht="12.75">
      <c r="C19" s="30" t="s">
        <v>118</v>
      </c>
      <c r="E19" t="s">
        <v>129</v>
      </c>
    </row>
    <row r="20" spans="3:5" ht="12.75">
      <c r="C20" s="7">
        <v>100</v>
      </c>
      <c r="E20" t="s">
        <v>119</v>
      </c>
    </row>
    <row r="21" spans="3:5" ht="12.75">
      <c r="C21" s="9">
        <v>62</v>
      </c>
      <c r="E21" t="s">
        <v>47</v>
      </c>
    </row>
    <row r="22" spans="3:5" ht="12.75">
      <c r="C22" s="8">
        <v>62</v>
      </c>
      <c r="E22" t="s">
        <v>111</v>
      </c>
    </row>
    <row r="23" ht="12.75">
      <c r="E23" t="s">
        <v>112</v>
      </c>
    </row>
    <row r="24" ht="12.75">
      <c r="E24" t="s">
        <v>113</v>
      </c>
    </row>
    <row r="25" spans="3:5" ht="12.75">
      <c r="C25" s="11">
        <v>24.8</v>
      </c>
      <c r="E25" t="s">
        <v>114</v>
      </c>
    </row>
    <row r="26" ht="12.75">
      <c r="E26" t="s">
        <v>115</v>
      </c>
    </row>
    <row r="27" spans="3:5" ht="12.75">
      <c r="C27" s="15">
        <v>100</v>
      </c>
      <c r="E27" t="s">
        <v>48</v>
      </c>
    </row>
    <row r="29" spans="1:3" ht="12.75">
      <c r="A29">
        <v>2</v>
      </c>
      <c r="C29" t="s">
        <v>49</v>
      </c>
    </row>
    <row r="30" ht="12.75">
      <c r="C30" t="s">
        <v>50</v>
      </c>
    </row>
    <row r="33" ht="15">
      <c r="A33" s="26" t="s">
        <v>51</v>
      </c>
    </row>
    <row r="34" spans="1:3" ht="12.75">
      <c r="A34">
        <v>1</v>
      </c>
      <c r="C34" t="s">
        <v>52</v>
      </c>
    </row>
    <row r="36" spans="1:3" ht="12.75">
      <c r="A36">
        <v>2</v>
      </c>
      <c r="C36" t="s">
        <v>53</v>
      </c>
    </row>
    <row r="37" spans="3:4" ht="12.75">
      <c r="C37" s="31" t="s">
        <v>54</v>
      </c>
      <c r="D37" t="s">
        <v>55</v>
      </c>
    </row>
    <row r="38" spans="3:4" ht="12.75">
      <c r="C38" s="31" t="s">
        <v>54</v>
      </c>
      <c r="D38" t="s">
        <v>56</v>
      </c>
    </row>
    <row r="39" spans="3:4" ht="12.75">
      <c r="C39" s="31" t="s">
        <v>54</v>
      </c>
      <c r="D39" t="s">
        <v>57</v>
      </c>
    </row>
    <row r="40" spans="3:4" ht="12.75">
      <c r="C40" s="31" t="s">
        <v>54</v>
      </c>
      <c r="D40" t="s">
        <v>58</v>
      </c>
    </row>
    <row r="42" spans="1:3" ht="12.75">
      <c r="A42">
        <v>3</v>
      </c>
      <c r="C42" t="s">
        <v>120</v>
      </c>
    </row>
    <row r="44" spans="1:3" ht="12.75">
      <c r="A44">
        <v>4</v>
      </c>
      <c r="C44" t="s">
        <v>59</v>
      </c>
    </row>
    <row r="45" spans="3:4" ht="12.75">
      <c r="C45" s="31" t="s">
        <v>54</v>
      </c>
      <c r="D45" t="s">
        <v>60</v>
      </c>
    </row>
    <row r="46" spans="3:4" ht="12.75">
      <c r="C46" s="31" t="s">
        <v>54</v>
      </c>
      <c r="D46" t="s">
        <v>61</v>
      </c>
    </row>
    <row r="47" ht="12.75">
      <c r="D47" t="s">
        <v>62</v>
      </c>
    </row>
    <row r="48" ht="12.75">
      <c r="D48" t="s">
        <v>122</v>
      </c>
    </row>
    <row r="49" spans="3:4" ht="12.75">
      <c r="C49" s="31" t="s">
        <v>54</v>
      </c>
      <c r="D49" t="s">
        <v>123</v>
      </c>
    </row>
    <row r="50" ht="12.75">
      <c r="D50" s="36" t="s">
        <v>124</v>
      </c>
    </row>
    <row r="51" ht="12.75">
      <c r="D51" t="s">
        <v>133</v>
      </c>
    </row>
    <row r="53" spans="1:3" ht="12.75">
      <c r="A53">
        <v>5</v>
      </c>
      <c r="C53" t="s">
        <v>63</v>
      </c>
    </row>
    <row r="55" spans="1:3" ht="12.75">
      <c r="A55">
        <v>6</v>
      </c>
      <c r="C55" t="s">
        <v>128</v>
      </c>
    </row>
  </sheetData>
  <sheetProtection sheet="1" formatCells="0" formatColumns="0" formatRows="0" insertColumns="0" insertRows="0"/>
  <printOptions/>
  <pageMargins left="0.3937007874015748" right="0.3937007874015748" top="0.5905511811023623" bottom="0.3937007874015748" header="0.2755905511811024" footer="0.1968503937007874"/>
  <pageSetup fitToHeight="2" fitToWidth="1" horizontalDpi="600" verticalDpi="600" orientation="portrait" paperSize="9" r:id="rId2"/>
  <headerFooter>
    <oddHeader>&amp;L&amp;"Arial,Bold"&amp;12&amp;K6FB440Beef + Lamb New Zealand  Economic Service&amp;R&amp;D</oddHeader>
    <oddFooter>&amp;L[&amp;F][&amp;A]
Page &amp;P&amp;R&amp;G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  <pageSetUpPr fitToPage="1"/>
  </sheetPr>
  <dimension ref="A1:G57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:B3"/>
    </sheetView>
  </sheetViews>
  <sheetFormatPr defaultColWidth="9.140625" defaultRowHeight="12.75"/>
  <cols>
    <col min="1" max="1" width="3.28125" style="0" customWidth="1"/>
    <col min="2" max="2" width="14.7109375" style="0" customWidth="1"/>
    <col min="3" max="4" width="10.00390625" style="0" customWidth="1"/>
    <col min="5" max="5" width="11.57421875" style="0" customWidth="1"/>
    <col min="6" max="7" width="10.00390625" style="0" customWidth="1"/>
  </cols>
  <sheetData>
    <row r="1" ht="17.25">
      <c r="A1" s="25" t="s">
        <v>75</v>
      </c>
    </row>
    <row r="3" spans="1:7" ht="12.75">
      <c r="A3" s="40" t="s">
        <v>0</v>
      </c>
      <c r="B3" s="41"/>
      <c r="C3" s="28" t="s">
        <v>6</v>
      </c>
      <c r="D3" s="28" t="s">
        <v>8</v>
      </c>
      <c r="E3" s="28" t="s">
        <v>96</v>
      </c>
      <c r="F3" s="28" t="s">
        <v>7</v>
      </c>
      <c r="G3" s="28" t="s">
        <v>9</v>
      </c>
    </row>
    <row r="4" spans="2:7" ht="12.75">
      <c r="B4" t="s">
        <v>1</v>
      </c>
      <c r="C4" s="7">
        <v>0</v>
      </c>
      <c r="D4" s="9">
        <v>62</v>
      </c>
      <c r="E4" s="10">
        <v>0.39</v>
      </c>
      <c r="F4" s="11">
        <f>ROUND(D4*E4,1)</f>
        <v>24.2</v>
      </c>
      <c r="G4" s="15">
        <f>ROUND(C4*F4,0)</f>
        <v>0</v>
      </c>
    </row>
    <row r="5" spans="2:7" ht="12.75">
      <c r="B5" t="s">
        <v>2</v>
      </c>
      <c r="C5" s="7">
        <v>0</v>
      </c>
      <c r="D5" s="9">
        <v>45</v>
      </c>
      <c r="E5" s="10">
        <v>0.44</v>
      </c>
      <c r="F5" s="11">
        <f>ROUND(D5*E5,1)</f>
        <v>19.8</v>
      </c>
      <c r="G5" s="15">
        <f>ROUND(C5*F5,0)</f>
        <v>0</v>
      </c>
    </row>
    <row r="6" spans="2:7" ht="12.75">
      <c r="B6" t="s">
        <v>3</v>
      </c>
      <c r="C6" s="7">
        <v>0</v>
      </c>
      <c r="D6" s="9">
        <v>35</v>
      </c>
      <c r="E6" s="10">
        <v>0.44</v>
      </c>
      <c r="F6" s="11">
        <f>ROUND(D6*E6,1)</f>
        <v>15.4</v>
      </c>
      <c r="G6" s="15">
        <f>ROUND(C6*F6,0)</f>
        <v>0</v>
      </c>
    </row>
    <row r="7" spans="2:7" ht="12.75">
      <c r="B7" s="1" t="s">
        <v>4</v>
      </c>
      <c r="C7" s="7">
        <v>0</v>
      </c>
      <c r="D7" s="9">
        <v>90</v>
      </c>
      <c r="E7" s="10">
        <v>0.44</v>
      </c>
      <c r="F7" s="11">
        <f>ROUND(D7*E7,1)</f>
        <v>39.6</v>
      </c>
      <c r="G7" s="15">
        <f>ROUND(C7*F7,0)</f>
        <v>0</v>
      </c>
    </row>
    <row r="8" spans="2:7" ht="12.75">
      <c r="B8" s="5" t="s">
        <v>5</v>
      </c>
      <c r="C8" s="6">
        <f>SUM(C4:C7)</f>
        <v>0</v>
      </c>
      <c r="D8" s="6"/>
      <c r="E8" s="6"/>
      <c r="F8" s="6"/>
      <c r="G8" s="5">
        <f>SUM(G4:G7)</f>
        <v>0</v>
      </c>
    </row>
    <row r="10" spans="1:7" ht="12.75">
      <c r="A10" s="40" t="s">
        <v>10</v>
      </c>
      <c r="B10" s="41"/>
      <c r="C10" s="28" t="str">
        <f>C3</f>
        <v>Head</v>
      </c>
      <c r="D10" s="28" t="str">
        <f>D3</f>
        <v>Live Wt</v>
      </c>
      <c r="E10" s="28" t="str">
        <f>E3</f>
        <v>Dress Out %</v>
      </c>
      <c r="F10" s="28" t="str">
        <f>F3</f>
        <v>Carc Wt</v>
      </c>
      <c r="G10" s="28" t="str">
        <f>G3</f>
        <v>Total CW</v>
      </c>
    </row>
    <row r="11" spans="2:7" ht="12.75">
      <c r="B11" t="s">
        <v>1</v>
      </c>
      <c r="C11" s="7">
        <v>0</v>
      </c>
      <c r="D11" s="8">
        <f>D4</f>
        <v>62</v>
      </c>
      <c r="E11" s="12">
        <f>E4</f>
        <v>0.39</v>
      </c>
      <c r="F11" s="11">
        <f>ROUND(D11*E11,1)</f>
        <v>24.2</v>
      </c>
      <c r="G11" s="15">
        <f>ROUND(C11*F11,0)</f>
        <v>0</v>
      </c>
    </row>
    <row r="12" spans="2:7" ht="12.75">
      <c r="B12" t="s">
        <v>2</v>
      </c>
      <c r="C12" s="7">
        <v>0</v>
      </c>
      <c r="D12" s="8">
        <f aca="true" t="shared" si="0" ref="D12:E14">D5</f>
        <v>45</v>
      </c>
      <c r="E12" s="12">
        <f t="shared" si="0"/>
        <v>0.44</v>
      </c>
      <c r="F12" s="11">
        <f>ROUND(D12*E12,1)</f>
        <v>19.8</v>
      </c>
      <c r="G12" s="15">
        <f>ROUND(C12*F12,0)</f>
        <v>0</v>
      </c>
    </row>
    <row r="13" spans="2:7" ht="12.75">
      <c r="B13" t="s">
        <v>3</v>
      </c>
      <c r="C13" s="7">
        <v>0</v>
      </c>
      <c r="D13" s="8">
        <f t="shared" si="0"/>
        <v>35</v>
      </c>
      <c r="E13" s="12">
        <f t="shared" si="0"/>
        <v>0.44</v>
      </c>
      <c r="F13" s="11">
        <f>ROUND(D13*E13,1)</f>
        <v>15.4</v>
      </c>
      <c r="G13" s="15">
        <f>ROUND(C13*F13,0)</f>
        <v>0</v>
      </c>
    </row>
    <row r="14" spans="2:7" ht="12.75">
      <c r="B14" s="1" t="s">
        <v>4</v>
      </c>
      <c r="C14" s="7">
        <v>0</v>
      </c>
      <c r="D14" s="8">
        <f t="shared" si="0"/>
        <v>90</v>
      </c>
      <c r="E14" s="12">
        <f t="shared" si="0"/>
        <v>0.44</v>
      </c>
      <c r="F14" s="11">
        <f>ROUND(D14*E14,1)</f>
        <v>39.6</v>
      </c>
      <c r="G14" s="15">
        <f>ROUND(C14*F14,0)</f>
        <v>0</v>
      </c>
    </row>
    <row r="15" spans="2:7" ht="12.75">
      <c r="B15" s="5" t="s">
        <v>5</v>
      </c>
      <c r="C15" s="6">
        <f>SUM(C11:C14)</f>
        <v>0</v>
      </c>
      <c r="D15" s="6"/>
      <c r="E15" s="6"/>
      <c r="F15" s="6"/>
      <c r="G15" s="5">
        <f>SUM(G11:G14)</f>
        <v>0</v>
      </c>
    </row>
    <row r="17" spans="1:7" ht="12.75">
      <c r="A17" s="40" t="s">
        <v>125</v>
      </c>
      <c r="B17" s="41"/>
      <c r="C17" s="28" t="str">
        <f>C3</f>
        <v>Head</v>
      </c>
      <c r="D17" s="28" t="str">
        <f>D3</f>
        <v>Live Wt</v>
      </c>
      <c r="E17" s="28" t="str">
        <f>E3</f>
        <v>Dress Out %</v>
      </c>
      <c r="F17" s="28" t="str">
        <f>F3</f>
        <v>Carc Wt</v>
      </c>
      <c r="G17" s="28" t="str">
        <f>G3</f>
        <v>Total CW</v>
      </c>
    </row>
    <row r="18" spans="2:7" ht="12.75">
      <c r="B18" t="s">
        <v>1</v>
      </c>
      <c r="C18" s="7">
        <v>0</v>
      </c>
      <c r="D18" s="9">
        <v>56.3</v>
      </c>
      <c r="E18" s="12">
        <f>E4</f>
        <v>0.39</v>
      </c>
      <c r="F18" s="11">
        <f>ROUND(D18*E18,1)</f>
        <v>22</v>
      </c>
      <c r="G18" s="15">
        <f>ROUND(C18*F18,0)</f>
        <v>0</v>
      </c>
    </row>
    <row r="19" spans="2:7" ht="12.75">
      <c r="B19" t="s">
        <v>2</v>
      </c>
      <c r="C19" s="7">
        <v>0</v>
      </c>
      <c r="D19" s="9">
        <v>36</v>
      </c>
      <c r="E19" s="12">
        <f>E5</f>
        <v>0.44</v>
      </c>
      <c r="F19" s="11">
        <f>ROUND(D19*E19,1)</f>
        <v>15.8</v>
      </c>
      <c r="G19" s="15">
        <f>ROUND(C19*F19,0)</f>
        <v>0</v>
      </c>
    </row>
    <row r="20" spans="2:7" ht="12.75">
      <c r="B20" t="s">
        <v>3</v>
      </c>
      <c r="C20" s="7">
        <v>0</v>
      </c>
      <c r="D20" s="9">
        <v>29.4</v>
      </c>
      <c r="E20" s="12">
        <f>E6</f>
        <v>0.44</v>
      </c>
      <c r="F20" s="11">
        <f>ROUND(D20*E20,1)</f>
        <v>12.9</v>
      </c>
      <c r="G20" s="15">
        <f>ROUND(C20*F20,0)</f>
        <v>0</v>
      </c>
    </row>
    <row r="21" spans="2:7" ht="12.75">
      <c r="B21" s="1" t="s">
        <v>4</v>
      </c>
      <c r="C21" s="7">
        <v>0</v>
      </c>
      <c r="D21" s="9">
        <v>63.2</v>
      </c>
      <c r="E21" s="12">
        <f>E7</f>
        <v>0.44</v>
      </c>
      <c r="F21" s="11">
        <f>ROUND(D21*E21,1)</f>
        <v>27.8</v>
      </c>
      <c r="G21" s="15">
        <f>ROUND(C21*F21,0)</f>
        <v>0</v>
      </c>
    </row>
    <row r="22" spans="2:7" ht="12.75">
      <c r="B22" s="5" t="s">
        <v>5</v>
      </c>
      <c r="C22" s="6">
        <f>SUM(C18:C21)</f>
        <v>0</v>
      </c>
      <c r="D22" s="6"/>
      <c r="E22" s="6"/>
      <c r="F22" s="6"/>
      <c r="G22" s="5">
        <f>SUM(G18:G21)</f>
        <v>0</v>
      </c>
    </row>
    <row r="24" spans="1:7" ht="12.75">
      <c r="A24" s="40" t="s">
        <v>126</v>
      </c>
      <c r="B24" s="41"/>
      <c r="C24" s="28" t="str">
        <f>C3</f>
        <v>Head</v>
      </c>
      <c r="D24" s="28"/>
      <c r="E24" s="28" t="str">
        <f>F3</f>
        <v>Carc Wt</v>
      </c>
      <c r="F24" s="28" t="s">
        <v>74</v>
      </c>
      <c r="G24" s="28" t="str">
        <f>G3</f>
        <v>Total CW</v>
      </c>
    </row>
    <row r="25" spans="2:7" ht="12.75">
      <c r="B25" t="s">
        <v>1</v>
      </c>
      <c r="C25" s="7">
        <v>0</v>
      </c>
      <c r="E25" s="9">
        <v>24.7</v>
      </c>
      <c r="F25" s="21">
        <f>ROUND(C25*E25,0)</f>
        <v>0</v>
      </c>
      <c r="G25" s="15">
        <f>F25</f>
        <v>0</v>
      </c>
    </row>
    <row r="26" spans="2:7" ht="12.75">
      <c r="B26" t="s">
        <v>2</v>
      </c>
      <c r="C26" s="7">
        <v>0</v>
      </c>
      <c r="E26" s="9">
        <v>19.6</v>
      </c>
      <c r="F26" s="21">
        <f>ROUND(C26*E26,0)</f>
        <v>0</v>
      </c>
      <c r="G26" s="15">
        <f>F26</f>
        <v>0</v>
      </c>
    </row>
    <row r="27" spans="2:7" ht="12.75">
      <c r="B27" t="s">
        <v>3</v>
      </c>
      <c r="C27" s="7">
        <v>0</v>
      </c>
      <c r="E27" s="9">
        <v>17.4</v>
      </c>
      <c r="F27" s="21">
        <f>ROUND(C27*E27,0)</f>
        <v>0</v>
      </c>
      <c r="G27" s="15">
        <f>F27</f>
        <v>0</v>
      </c>
    </row>
    <row r="28" spans="2:7" ht="12.75">
      <c r="B28" s="1" t="s">
        <v>4</v>
      </c>
      <c r="C28" s="7">
        <v>0</v>
      </c>
      <c r="E28" s="9">
        <v>19.2</v>
      </c>
      <c r="F28" s="21">
        <f>ROUND(C28*E28,0)</f>
        <v>0</v>
      </c>
      <c r="G28" s="15">
        <f>F28</f>
        <v>0</v>
      </c>
    </row>
    <row r="29" spans="2:7" ht="12.75">
      <c r="B29" s="5" t="s">
        <v>5</v>
      </c>
      <c r="C29" s="6">
        <f>SUM(C25:C28)</f>
        <v>0</v>
      </c>
      <c r="D29" s="6"/>
      <c r="F29" s="6"/>
      <c r="G29" s="5">
        <f>SUM(G25:G28)</f>
        <v>0</v>
      </c>
    </row>
    <row r="31" spans="1:7" ht="12.75">
      <c r="A31" s="40" t="s">
        <v>12</v>
      </c>
      <c r="B31" s="41"/>
      <c r="C31" s="28" t="str">
        <f>C3</f>
        <v>Head</v>
      </c>
      <c r="D31" s="28" t="str">
        <f>D3</f>
        <v>Live Wt</v>
      </c>
      <c r="E31" s="28" t="str">
        <f>E3</f>
        <v>Dress Out %</v>
      </c>
      <c r="F31" s="28" t="str">
        <f>F3</f>
        <v>Carc Wt</v>
      </c>
      <c r="G31" s="28" t="str">
        <f>G3</f>
        <v>Total CW</v>
      </c>
    </row>
    <row r="32" spans="2:7" ht="12.75">
      <c r="B32" t="s">
        <v>1</v>
      </c>
      <c r="C32" s="7">
        <v>0</v>
      </c>
      <c r="D32" s="9">
        <v>59.6</v>
      </c>
      <c r="E32" s="23">
        <f>E4</f>
        <v>0.39</v>
      </c>
      <c r="F32" s="11">
        <f>ROUND(D32*E32,1)</f>
        <v>23.2</v>
      </c>
      <c r="G32" s="15">
        <f>ROUND(C32*F32,0)</f>
        <v>0</v>
      </c>
    </row>
    <row r="33" spans="2:7" ht="12.75">
      <c r="B33" t="s">
        <v>2</v>
      </c>
      <c r="C33" s="7">
        <v>0</v>
      </c>
      <c r="D33" s="9">
        <v>36.1</v>
      </c>
      <c r="E33" s="12">
        <f>E5</f>
        <v>0.44</v>
      </c>
      <c r="F33" s="11">
        <f>ROUND(D33*E33,1)</f>
        <v>15.9</v>
      </c>
      <c r="G33" s="15">
        <f>ROUND(C33*F33,0)</f>
        <v>0</v>
      </c>
    </row>
    <row r="34" spans="2:7" ht="12.75">
      <c r="B34" t="s">
        <v>3</v>
      </c>
      <c r="C34" s="7">
        <v>0</v>
      </c>
      <c r="D34" s="9">
        <v>29.1</v>
      </c>
      <c r="E34" s="12">
        <f>E6</f>
        <v>0.44</v>
      </c>
      <c r="F34" s="11">
        <f>ROUND(D34*E34,1)</f>
        <v>12.8</v>
      </c>
      <c r="G34" s="15">
        <f>ROUND(C34*F34,0)</f>
        <v>0</v>
      </c>
    </row>
    <row r="35" spans="2:7" ht="12.75">
      <c r="B35" s="1" t="s">
        <v>4</v>
      </c>
      <c r="C35" s="7">
        <v>0</v>
      </c>
      <c r="D35" s="9">
        <v>92</v>
      </c>
      <c r="E35" s="12">
        <f>E7</f>
        <v>0.44</v>
      </c>
      <c r="F35" s="11">
        <f>ROUND(D35*E35,1)</f>
        <v>40.5</v>
      </c>
      <c r="G35" s="15">
        <f>ROUND(C35*F35,0)</f>
        <v>0</v>
      </c>
    </row>
    <row r="36" spans="2:7" ht="12.75">
      <c r="B36" s="5" t="s">
        <v>5</v>
      </c>
      <c r="C36" s="6">
        <f>SUM(C32:C35)</f>
        <v>0</v>
      </c>
      <c r="D36" s="6"/>
      <c r="E36" s="6"/>
      <c r="F36" s="6"/>
      <c r="G36" s="5">
        <f>SUM(G32:G35)</f>
        <v>0</v>
      </c>
    </row>
    <row r="38" spans="1:7" ht="12.75">
      <c r="A38" s="40" t="s">
        <v>13</v>
      </c>
      <c r="B38" s="41"/>
      <c r="C38" s="28" t="str">
        <f>C3</f>
        <v>Head</v>
      </c>
      <c r="D38" s="28" t="str">
        <f>D3</f>
        <v>Live Wt</v>
      </c>
      <c r="E38" s="28" t="str">
        <f>E3</f>
        <v>Dress Out %</v>
      </c>
      <c r="F38" s="28" t="str">
        <f>F3</f>
        <v>Carc Wt</v>
      </c>
      <c r="G38" s="28" t="str">
        <f>G3</f>
        <v>Total CW</v>
      </c>
    </row>
    <row r="39" spans="2:7" ht="12.75" hidden="1">
      <c r="B39" t="s">
        <v>1</v>
      </c>
      <c r="C39" s="7">
        <v>0</v>
      </c>
      <c r="D39" s="8">
        <f aca="true" t="shared" si="1" ref="D39:E42">D4</f>
        <v>62</v>
      </c>
      <c r="E39" s="12">
        <f t="shared" si="1"/>
        <v>0.39</v>
      </c>
      <c r="F39" s="11">
        <f>ROUND(D39*E39,1)</f>
        <v>24.2</v>
      </c>
      <c r="G39" s="15">
        <f>ROUND(C39*F39,0)</f>
        <v>0</v>
      </c>
    </row>
    <row r="40" spans="2:7" ht="12.75" hidden="1">
      <c r="B40" t="s">
        <v>2</v>
      </c>
      <c r="C40" s="7">
        <v>0</v>
      </c>
      <c r="D40" s="8">
        <f t="shared" si="1"/>
        <v>45</v>
      </c>
      <c r="E40" s="12">
        <f t="shared" si="1"/>
        <v>0.44</v>
      </c>
      <c r="F40" s="11">
        <f>ROUND(D40*E40,1)</f>
        <v>19.8</v>
      </c>
      <c r="G40" s="15">
        <f>ROUND(C40*F40,0)</f>
        <v>0</v>
      </c>
    </row>
    <row r="41" spans="2:7" ht="12.75" hidden="1">
      <c r="B41" t="s">
        <v>3</v>
      </c>
      <c r="C41" s="7">
        <v>0</v>
      </c>
      <c r="D41" s="8">
        <f t="shared" si="1"/>
        <v>35</v>
      </c>
      <c r="E41" s="12">
        <f t="shared" si="1"/>
        <v>0.44</v>
      </c>
      <c r="F41" s="11">
        <f>ROUND(D41*E41,1)</f>
        <v>15.4</v>
      </c>
      <c r="G41" s="15">
        <f>ROUND(C41*F41,0)</f>
        <v>0</v>
      </c>
    </row>
    <row r="42" spans="2:7" ht="12.75" hidden="1">
      <c r="B42" s="1" t="s">
        <v>4</v>
      </c>
      <c r="C42" s="7">
        <v>0</v>
      </c>
      <c r="D42" s="8">
        <f t="shared" si="1"/>
        <v>90</v>
      </c>
      <c r="E42" s="12">
        <f t="shared" si="1"/>
        <v>0.44</v>
      </c>
      <c r="F42" s="11">
        <f>ROUND(D42*E42,1)</f>
        <v>39.6</v>
      </c>
      <c r="G42" s="15">
        <f>ROUND(C42*F42,0)</f>
        <v>0</v>
      </c>
    </row>
    <row r="43" spans="2:7" ht="12.75">
      <c r="B43" s="5" t="s">
        <v>5</v>
      </c>
      <c r="C43" s="6">
        <f>SUM(C39:C42)</f>
        <v>0</v>
      </c>
      <c r="D43" s="6"/>
      <c r="E43" s="6"/>
      <c r="F43" s="6"/>
      <c r="G43" s="5">
        <f>SUM(G39:G42)</f>
        <v>0</v>
      </c>
    </row>
    <row r="45" spans="1:7" ht="12.75">
      <c r="A45" s="40" t="s">
        <v>14</v>
      </c>
      <c r="B45" s="41"/>
      <c r="C45" s="28" t="str">
        <f>C3</f>
        <v>Head</v>
      </c>
      <c r="D45" s="28" t="str">
        <f>D3</f>
        <v>Live Wt</v>
      </c>
      <c r="E45" s="28" t="str">
        <f>E3</f>
        <v>Dress Out %</v>
      </c>
      <c r="F45" s="28" t="str">
        <f>F3</f>
        <v>Carc Wt</v>
      </c>
      <c r="G45" s="28" t="str">
        <f>G3</f>
        <v>Total CW</v>
      </c>
    </row>
    <row r="46" spans="2:7" ht="12.75" hidden="1">
      <c r="B46" t="s">
        <v>1</v>
      </c>
      <c r="C46" s="7">
        <v>0</v>
      </c>
      <c r="D46" s="8">
        <f aca="true" t="shared" si="2" ref="D46:E49">D4</f>
        <v>62</v>
      </c>
      <c r="E46" s="12">
        <f t="shared" si="2"/>
        <v>0.39</v>
      </c>
      <c r="F46" s="11">
        <f>ROUND(D46*E46,1)</f>
        <v>24.2</v>
      </c>
      <c r="G46" s="15">
        <f>ROUND(C46*F46,0)</f>
        <v>0</v>
      </c>
    </row>
    <row r="47" spans="2:7" ht="12.75" hidden="1">
      <c r="B47" t="s">
        <v>2</v>
      </c>
      <c r="C47" s="7">
        <v>0</v>
      </c>
      <c r="D47" s="8">
        <f t="shared" si="2"/>
        <v>45</v>
      </c>
      <c r="E47" s="12">
        <f t="shared" si="2"/>
        <v>0.44</v>
      </c>
      <c r="F47" s="11">
        <f>ROUND(D47*E47,1)</f>
        <v>19.8</v>
      </c>
      <c r="G47" s="15">
        <f>ROUND(C47*F47,0)</f>
        <v>0</v>
      </c>
    </row>
    <row r="48" spans="2:7" ht="12.75" hidden="1">
      <c r="B48" t="s">
        <v>3</v>
      </c>
      <c r="C48" s="7">
        <v>0</v>
      </c>
      <c r="D48" s="8">
        <f t="shared" si="2"/>
        <v>35</v>
      </c>
      <c r="E48" s="12">
        <f t="shared" si="2"/>
        <v>0.44</v>
      </c>
      <c r="F48" s="11">
        <f>ROUND(D48*E48,1)</f>
        <v>15.4</v>
      </c>
      <c r="G48" s="15">
        <f>ROUND(C48*F48,0)</f>
        <v>0</v>
      </c>
    </row>
    <row r="49" spans="2:7" ht="12.75" hidden="1">
      <c r="B49" s="1" t="s">
        <v>4</v>
      </c>
      <c r="C49" s="7">
        <v>0</v>
      </c>
      <c r="D49" s="8">
        <f t="shared" si="2"/>
        <v>90</v>
      </c>
      <c r="E49" s="12">
        <f t="shared" si="2"/>
        <v>0.44</v>
      </c>
      <c r="F49" s="11">
        <f>ROUND(D49*E49,1)</f>
        <v>39.6</v>
      </c>
      <c r="G49" s="15">
        <f>ROUND(C49*F49,0)</f>
        <v>0</v>
      </c>
    </row>
    <row r="50" spans="2:7" ht="12.75">
      <c r="B50" s="5" t="s">
        <v>5</v>
      </c>
      <c r="C50" s="6">
        <f>SUM(C46:C49)</f>
        <v>0</v>
      </c>
      <c r="D50" s="6"/>
      <c r="E50" s="6"/>
      <c r="F50" s="6"/>
      <c r="G50" s="5">
        <f>SUM(G46:G49)</f>
        <v>0</v>
      </c>
    </row>
    <row r="52" spans="1:7" ht="12.75">
      <c r="A52" s="40" t="s">
        <v>15</v>
      </c>
      <c r="B52" s="41"/>
      <c r="C52" s="41"/>
      <c r="D52" s="28"/>
      <c r="E52" s="28"/>
      <c r="F52" s="28"/>
      <c r="G52" s="28" t="s">
        <v>9</v>
      </c>
    </row>
    <row r="53" spans="2:7" ht="12.75">
      <c r="B53" t="s">
        <v>1</v>
      </c>
      <c r="C53" s="2"/>
      <c r="D53" s="3"/>
      <c r="E53" s="4"/>
      <c r="F53" s="3"/>
      <c r="G53" s="15">
        <f>G18+G25-G32+G46-G39+G11-G4</f>
        <v>0</v>
      </c>
    </row>
    <row r="54" spans="2:7" ht="12.75">
      <c r="B54" t="s">
        <v>2</v>
      </c>
      <c r="C54" s="2"/>
      <c r="D54" s="3"/>
      <c r="E54" s="4"/>
      <c r="F54" s="3"/>
      <c r="G54" s="15">
        <f>G19+G26-G33+G47-G40+G12-G5</f>
        <v>0</v>
      </c>
    </row>
    <row r="55" spans="2:7" ht="12.75">
      <c r="B55" t="s">
        <v>3</v>
      </c>
      <c r="C55" s="2"/>
      <c r="D55" s="3"/>
      <c r="E55" s="4"/>
      <c r="F55" s="3"/>
      <c r="G55" s="15">
        <f>G20+G27-G34+G48-G41+G13-G6</f>
        <v>0</v>
      </c>
    </row>
    <row r="56" spans="2:7" ht="12.75">
      <c r="B56" s="1" t="s">
        <v>4</v>
      </c>
      <c r="C56" s="2"/>
      <c r="D56" s="3"/>
      <c r="E56" s="4"/>
      <c r="F56" s="3"/>
      <c r="G56" s="15">
        <f>G21+G28-G35+G49-G42+G14-G7</f>
        <v>0</v>
      </c>
    </row>
    <row r="57" spans="2:7" ht="12.75">
      <c r="B57" s="5" t="s">
        <v>5</v>
      </c>
      <c r="C57" s="2"/>
      <c r="D57" s="2"/>
      <c r="E57" s="2"/>
      <c r="F57" s="2"/>
      <c r="G57" s="6">
        <f>SUM(G53:G56)</f>
        <v>0</v>
      </c>
    </row>
  </sheetData>
  <sheetProtection sheet="1" objects="1" scenarios="1" formatCells="0" formatColumns="0" formatRows="0" insertColumns="0" insertRows="0"/>
  <mergeCells count="8">
    <mergeCell ref="A45:B45"/>
    <mergeCell ref="A52:C52"/>
    <mergeCell ref="A3:B3"/>
    <mergeCell ref="A10:B10"/>
    <mergeCell ref="A17:B17"/>
    <mergeCell ref="A24:B24"/>
    <mergeCell ref="A31:B31"/>
    <mergeCell ref="A38:B38"/>
  </mergeCells>
  <hyperlinks>
    <hyperlink ref="A3" location="Sheep!A3" display="On hand at open"/>
    <hyperlink ref="A10" location="Sheep!A10" display="On hand at close"/>
    <hyperlink ref="A17" location="Sheep!A17" display="Sales (Liveweight)"/>
    <hyperlink ref="A24" location="Sheep!A24" display="Sales (Carcase)"/>
    <hyperlink ref="A31" location="Sheep!A31" display="Purchases"/>
    <hyperlink ref="A38" location="Sheep!A38" display="Grazing In"/>
    <hyperlink ref="A45" location="Sheep!A45" display="Grazing Out"/>
    <hyperlink ref="A52" location="Sheep!A52" display="Sheepmeat Production"/>
  </hyperlinks>
  <printOptions/>
  <pageMargins left="0.3937007874015748" right="0.3937007874015748" top="0.5905511811023623" bottom="0.3937007874015748" header="0.2755905511811024" footer="0.1968503937007874"/>
  <pageSetup fitToHeight="2" fitToWidth="1" horizontalDpi="600" verticalDpi="600" orientation="portrait" paperSize="9" r:id="rId2"/>
  <headerFooter>
    <oddHeader>&amp;L&amp;"Arial,Bold"&amp;12&amp;K6FB440Beef + Lamb New Zealand  Economic Service&amp;R&amp;D</oddHeader>
    <oddFooter>&amp;L[&amp;F][&amp;A]
Page &amp;P&amp;R&amp;G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2"/>
    <pageSetUpPr fitToPage="1"/>
  </sheetPr>
  <dimension ref="A1:H7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3.28125" style="0" customWidth="1"/>
    <col min="2" max="2" width="14.7109375" style="0" customWidth="1"/>
    <col min="3" max="4" width="10.00390625" style="0" customWidth="1"/>
    <col min="5" max="5" width="11.57421875" style="0" customWidth="1"/>
    <col min="6" max="7" width="10.00390625" style="0" customWidth="1"/>
  </cols>
  <sheetData>
    <row r="1" ht="17.25">
      <c r="A1" s="25" t="s">
        <v>85</v>
      </c>
    </row>
    <row r="3" spans="1:8" ht="12.75">
      <c r="A3" s="27" t="s">
        <v>76</v>
      </c>
      <c r="G3" s="28" t="s">
        <v>28</v>
      </c>
      <c r="H3" s="28" t="s">
        <v>33</v>
      </c>
    </row>
    <row r="4" spans="2:8" ht="12.75">
      <c r="B4" t="s">
        <v>29</v>
      </c>
      <c r="G4" s="7">
        <v>0</v>
      </c>
      <c r="H4" s="17">
        <f>IF(Sheep!C$8&gt;0,ROUND(G4/Sheep!C$8,2),0)</f>
        <v>0</v>
      </c>
    </row>
    <row r="5" spans="2:8" ht="12.75">
      <c r="B5" t="s">
        <v>31</v>
      </c>
      <c r="G5" s="7">
        <v>0</v>
      </c>
      <c r="H5" s="16"/>
    </row>
    <row r="6" spans="2:8" ht="12.75">
      <c r="B6" t="s">
        <v>30</v>
      </c>
      <c r="G6" s="7">
        <v>0</v>
      </c>
      <c r="H6" s="16"/>
    </row>
    <row r="7" spans="2:8" ht="12.75">
      <c r="B7" s="27" t="s">
        <v>32</v>
      </c>
      <c r="G7" s="15">
        <f>G4+G6-G5</f>
        <v>0</v>
      </c>
      <c r="H7" s="17">
        <f>IF(Sheep!C$8&gt;0,ROUND(G7/Sheep!C$8,2),0)</f>
        <v>0</v>
      </c>
    </row>
  </sheetData>
  <sheetProtection sheet="1" objects="1" scenarios="1" formatCells="0" formatColumns="0" formatRows="0" insertColumns="0" insertRows="0"/>
  <printOptions/>
  <pageMargins left="0.3937007874015748" right="0.3937007874015748" top="0.5905511811023623" bottom="0.3937007874015748" header="0.2755905511811024" footer="0.1968503937007874"/>
  <pageSetup fitToHeight="2" fitToWidth="1" horizontalDpi="600" verticalDpi="600" orientation="portrait" paperSize="9" r:id="rId2"/>
  <headerFooter>
    <oddHeader>&amp;L&amp;"Arial,Bold"&amp;12&amp;K6FB440Beef + Lamb New Zealand  Economic Service&amp;R&amp;D</oddHeader>
    <oddFooter>&amp;L[&amp;F][&amp;A]
Page &amp;P&amp;R&amp;G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1"/>
  </sheetPr>
  <dimension ref="A1:G89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:B3"/>
    </sheetView>
  </sheetViews>
  <sheetFormatPr defaultColWidth="9.140625" defaultRowHeight="12.75"/>
  <cols>
    <col min="1" max="1" width="3.28125" style="0" customWidth="1"/>
    <col min="2" max="2" width="20.8515625" style="0" customWidth="1"/>
    <col min="3" max="4" width="10.00390625" style="0" customWidth="1"/>
    <col min="5" max="5" width="11.57421875" style="0" customWidth="1"/>
    <col min="6" max="7" width="10.00390625" style="0" customWidth="1"/>
  </cols>
  <sheetData>
    <row r="1" ht="17.25">
      <c r="A1" s="25" t="s">
        <v>19</v>
      </c>
    </row>
    <row r="3" spans="1:7" ht="12.75">
      <c r="A3" s="40" t="s">
        <v>0</v>
      </c>
      <c r="B3" s="41"/>
      <c r="C3" s="28" t="s">
        <v>6</v>
      </c>
      <c r="D3" s="28" t="s">
        <v>8</v>
      </c>
      <c r="E3" s="28" t="s">
        <v>96</v>
      </c>
      <c r="F3" s="28" t="s">
        <v>7</v>
      </c>
      <c r="G3" s="28" t="s">
        <v>9</v>
      </c>
    </row>
    <row r="4" spans="2:7" ht="12.75">
      <c r="B4" t="s">
        <v>20</v>
      </c>
      <c r="C4" s="7">
        <v>0</v>
      </c>
      <c r="D4" s="13">
        <v>480</v>
      </c>
      <c r="E4" s="10">
        <v>0.49</v>
      </c>
      <c r="F4" s="11">
        <f>ROUND(D4*E4,1)</f>
        <v>235.2</v>
      </c>
      <c r="G4" s="15">
        <f>ROUND(C4*F4,0)</f>
        <v>0</v>
      </c>
    </row>
    <row r="5" spans="2:7" ht="12.75">
      <c r="B5" t="s">
        <v>21</v>
      </c>
      <c r="C5" s="7">
        <v>0</v>
      </c>
      <c r="D5" s="13">
        <v>380</v>
      </c>
      <c r="E5" s="22">
        <v>0.54</v>
      </c>
      <c r="F5" s="11">
        <f aca="true" t="shared" si="0" ref="F5:F11">ROUND(D5*E5,1)</f>
        <v>205.2</v>
      </c>
      <c r="G5" s="15">
        <f aca="true" t="shared" si="1" ref="G5:G11">ROUND(C5*F5,0)</f>
        <v>0</v>
      </c>
    </row>
    <row r="6" spans="2:7" ht="12.75">
      <c r="B6" t="s">
        <v>22</v>
      </c>
      <c r="C6" s="7">
        <v>0</v>
      </c>
      <c r="D6" s="13">
        <v>200</v>
      </c>
      <c r="E6" s="22">
        <v>0.54</v>
      </c>
      <c r="F6" s="11">
        <f t="shared" si="0"/>
        <v>108</v>
      </c>
      <c r="G6" s="15">
        <f t="shared" si="1"/>
        <v>0</v>
      </c>
    </row>
    <row r="7" spans="2:7" ht="12.75">
      <c r="B7" t="s">
        <v>23</v>
      </c>
      <c r="C7" s="7">
        <v>0</v>
      </c>
      <c r="D7" s="13">
        <v>430</v>
      </c>
      <c r="E7" s="22">
        <v>0.54</v>
      </c>
      <c r="F7" s="11">
        <f t="shared" si="0"/>
        <v>232.2</v>
      </c>
      <c r="G7" s="15">
        <f t="shared" si="1"/>
        <v>0</v>
      </c>
    </row>
    <row r="8" spans="2:7" ht="12.75">
      <c r="B8" t="s">
        <v>24</v>
      </c>
      <c r="C8" s="7">
        <v>0</v>
      </c>
      <c r="D8" s="13">
        <v>230</v>
      </c>
      <c r="E8" s="22">
        <v>0.54</v>
      </c>
      <c r="F8" s="11">
        <f t="shared" si="0"/>
        <v>124.2</v>
      </c>
      <c r="G8" s="15">
        <f t="shared" si="1"/>
        <v>0</v>
      </c>
    </row>
    <row r="9" spans="2:7" ht="12.75">
      <c r="B9" t="s">
        <v>25</v>
      </c>
      <c r="C9" s="7">
        <v>0</v>
      </c>
      <c r="D9" s="13">
        <v>410</v>
      </c>
      <c r="E9" s="22">
        <v>0.54</v>
      </c>
      <c r="F9" s="11">
        <f t="shared" si="0"/>
        <v>221.4</v>
      </c>
      <c r="G9" s="15">
        <f t="shared" si="1"/>
        <v>0</v>
      </c>
    </row>
    <row r="10" spans="2:7" ht="12.75">
      <c r="B10" t="s">
        <v>26</v>
      </c>
      <c r="C10" s="7">
        <v>0</v>
      </c>
      <c r="D10" s="13">
        <v>225</v>
      </c>
      <c r="E10" s="22">
        <v>0.54</v>
      </c>
      <c r="F10" s="11">
        <f t="shared" si="0"/>
        <v>121.5</v>
      </c>
      <c r="G10" s="15">
        <f t="shared" si="1"/>
        <v>0</v>
      </c>
    </row>
    <row r="11" spans="2:7" ht="12.75">
      <c r="B11" t="s">
        <v>27</v>
      </c>
      <c r="C11" s="7">
        <v>0</v>
      </c>
      <c r="D11" s="13">
        <v>750</v>
      </c>
      <c r="E11" s="22">
        <v>0.54</v>
      </c>
      <c r="F11" s="11">
        <f t="shared" si="0"/>
        <v>405</v>
      </c>
      <c r="G11" s="15">
        <f t="shared" si="1"/>
        <v>0</v>
      </c>
    </row>
    <row r="12" spans="2:7" ht="12.75">
      <c r="B12" s="27" t="s">
        <v>5</v>
      </c>
      <c r="C12" s="5">
        <f>SUM(C4:C11)</f>
        <v>0</v>
      </c>
      <c r="D12" s="5"/>
      <c r="E12" s="5"/>
      <c r="F12" s="5"/>
      <c r="G12" s="5">
        <f>SUM(G4:G11)</f>
        <v>0</v>
      </c>
    </row>
    <row r="14" spans="1:7" ht="12.75">
      <c r="A14" s="40" t="s">
        <v>10</v>
      </c>
      <c r="B14" s="41"/>
      <c r="C14" s="28" t="str">
        <f>C3</f>
        <v>Head</v>
      </c>
      <c r="D14" s="28" t="str">
        <f>D3</f>
        <v>Live Wt</v>
      </c>
      <c r="E14" s="28" t="str">
        <f>E3</f>
        <v>Dress Out %</v>
      </c>
      <c r="F14" s="28" t="str">
        <f>F3</f>
        <v>Carc Wt</v>
      </c>
      <c r="G14" s="28" t="str">
        <f>G3</f>
        <v>Total CW</v>
      </c>
    </row>
    <row r="15" spans="2:7" ht="12.75">
      <c r="B15" t="s">
        <v>20</v>
      </c>
      <c r="C15" s="7">
        <v>0</v>
      </c>
      <c r="D15" s="14">
        <f>D4</f>
        <v>480</v>
      </c>
      <c r="E15" s="12">
        <f>E4</f>
        <v>0.49</v>
      </c>
      <c r="F15" s="11">
        <f>ROUND(D15*E15,1)</f>
        <v>235.2</v>
      </c>
      <c r="G15" s="15">
        <f>ROUND(C15*F15,0)</f>
        <v>0</v>
      </c>
    </row>
    <row r="16" spans="2:7" ht="12.75">
      <c r="B16" t="s">
        <v>21</v>
      </c>
      <c r="C16" s="7">
        <v>0</v>
      </c>
      <c r="D16" s="14">
        <f aca="true" t="shared" si="2" ref="D16:E22">D5</f>
        <v>380</v>
      </c>
      <c r="E16" s="12">
        <f t="shared" si="2"/>
        <v>0.54</v>
      </c>
      <c r="F16" s="11">
        <f aca="true" t="shared" si="3" ref="F16:F22">ROUND(D16*E16,1)</f>
        <v>205.2</v>
      </c>
      <c r="G16" s="15">
        <f aca="true" t="shared" si="4" ref="G16:G22">ROUND(C16*F16,0)</f>
        <v>0</v>
      </c>
    </row>
    <row r="17" spans="2:7" ht="12.75">
      <c r="B17" t="s">
        <v>22</v>
      </c>
      <c r="C17" s="7">
        <v>0</v>
      </c>
      <c r="D17" s="14">
        <f t="shared" si="2"/>
        <v>200</v>
      </c>
      <c r="E17" s="12">
        <f t="shared" si="2"/>
        <v>0.54</v>
      </c>
      <c r="F17" s="11">
        <f t="shared" si="3"/>
        <v>108</v>
      </c>
      <c r="G17" s="15">
        <f t="shared" si="4"/>
        <v>0</v>
      </c>
    </row>
    <row r="18" spans="2:7" ht="12.75">
      <c r="B18" t="s">
        <v>23</v>
      </c>
      <c r="C18" s="7">
        <v>0</v>
      </c>
      <c r="D18" s="14">
        <f t="shared" si="2"/>
        <v>430</v>
      </c>
      <c r="E18" s="12">
        <f t="shared" si="2"/>
        <v>0.54</v>
      </c>
      <c r="F18" s="11">
        <f t="shared" si="3"/>
        <v>232.2</v>
      </c>
      <c r="G18" s="15">
        <f t="shared" si="4"/>
        <v>0</v>
      </c>
    </row>
    <row r="19" spans="2:7" ht="12.75">
      <c r="B19" t="s">
        <v>24</v>
      </c>
      <c r="C19" s="7">
        <v>0</v>
      </c>
      <c r="D19" s="14">
        <f t="shared" si="2"/>
        <v>230</v>
      </c>
      <c r="E19" s="12">
        <f t="shared" si="2"/>
        <v>0.54</v>
      </c>
      <c r="F19" s="11">
        <f t="shared" si="3"/>
        <v>124.2</v>
      </c>
      <c r="G19" s="15">
        <f t="shared" si="4"/>
        <v>0</v>
      </c>
    </row>
    <row r="20" spans="2:7" ht="12.75">
      <c r="B20" t="s">
        <v>25</v>
      </c>
      <c r="C20" s="7">
        <v>0</v>
      </c>
      <c r="D20" s="14">
        <f t="shared" si="2"/>
        <v>410</v>
      </c>
      <c r="E20" s="12">
        <f t="shared" si="2"/>
        <v>0.54</v>
      </c>
      <c r="F20" s="11">
        <f t="shared" si="3"/>
        <v>221.4</v>
      </c>
      <c r="G20" s="15">
        <f t="shared" si="4"/>
        <v>0</v>
      </c>
    </row>
    <row r="21" spans="2:7" ht="12.75">
      <c r="B21" t="s">
        <v>26</v>
      </c>
      <c r="C21" s="7">
        <v>0</v>
      </c>
      <c r="D21" s="14">
        <f t="shared" si="2"/>
        <v>225</v>
      </c>
      <c r="E21" s="12">
        <f t="shared" si="2"/>
        <v>0.54</v>
      </c>
      <c r="F21" s="11">
        <f t="shared" si="3"/>
        <v>121.5</v>
      </c>
      <c r="G21" s="15">
        <f t="shared" si="4"/>
        <v>0</v>
      </c>
    </row>
    <row r="22" spans="2:7" ht="12.75">
      <c r="B22" t="s">
        <v>27</v>
      </c>
      <c r="C22" s="7">
        <v>0</v>
      </c>
      <c r="D22" s="14">
        <f t="shared" si="2"/>
        <v>750</v>
      </c>
      <c r="E22" s="12">
        <f t="shared" si="2"/>
        <v>0.54</v>
      </c>
      <c r="F22" s="11">
        <f t="shared" si="3"/>
        <v>405</v>
      </c>
      <c r="G22" s="15">
        <f t="shared" si="4"/>
        <v>0</v>
      </c>
    </row>
    <row r="23" spans="2:7" ht="12.75">
      <c r="B23" s="27" t="s">
        <v>5</v>
      </c>
      <c r="C23" s="5">
        <f>SUM(C15:C22)</f>
        <v>0</v>
      </c>
      <c r="D23" s="5"/>
      <c r="E23" s="5"/>
      <c r="F23" s="5"/>
      <c r="G23" s="5">
        <f>SUM(G15:G22)</f>
        <v>0</v>
      </c>
    </row>
    <row r="25" spans="1:7" ht="12.75">
      <c r="A25" s="40" t="s">
        <v>125</v>
      </c>
      <c r="B25" s="41"/>
      <c r="C25" s="28" t="str">
        <f>C3</f>
        <v>Head</v>
      </c>
      <c r="D25" s="28" t="str">
        <f>D3</f>
        <v>Live Wt</v>
      </c>
      <c r="E25" s="28" t="str">
        <f>E3</f>
        <v>Dress Out %</v>
      </c>
      <c r="F25" s="28" t="str">
        <f>F3</f>
        <v>Carc Wt</v>
      </c>
      <c r="G25" s="28" t="str">
        <f>G3</f>
        <v>Total CW</v>
      </c>
    </row>
    <row r="26" spans="2:7" ht="12.75">
      <c r="B26" t="s">
        <v>20</v>
      </c>
      <c r="C26" s="7">
        <v>0</v>
      </c>
      <c r="D26" s="13">
        <v>450</v>
      </c>
      <c r="E26" s="12">
        <f>E4</f>
        <v>0.49</v>
      </c>
      <c r="F26" s="11">
        <f>ROUND(D26*E26,1)</f>
        <v>220.5</v>
      </c>
      <c r="G26" s="15">
        <f>ROUND(C26*F26,0)</f>
        <v>0</v>
      </c>
    </row>
    <row r="27" spans="2:7" ht="12.75">
      <c r="B27" t="s">
        <v>21</v>
      </c>
      <c r="C27" s="7">
        <v>0</v>
      </c>
      <c r="D27" s="13">
        <v>330</v>
      </c>
      <c r="E27" s="12">
        <f aca="true" t="shared" si="5" ref="E27:E33">E5</f>
        <v>0.54</v>
      </c>
      <c r="F27" s="11">
        <f aca="true" t="shared" si="6" ref="F27:F33">ROUND(D27*E27,1)</f>
        <v>178.2</v>
      </c>
      <c r="G27" s="15">
        <f aca="true" t="shared" si="7" ref="G27:G33">ROUND(C27*F27,0)</f>
        <v>0</v>
      </c>
    </row>
    <row r="28" spans="2:7" ht="12.75">
      <c r="B28" t="s">
        <v>22</v>
      </c>
      <c r="C28" s="7">
        <v>0</v>
      </c>
      <c r="D28" s="13">
        <v>207</v>
      </c>
      <c r="E28" s="12">
        <f t="shared" si="5"/>
        <v>0.54</v>
      </c>
      <c r="F28" s="11">
        <f t="shared" si="6"/>
        <v>111.8</v>
      </c>
      <c r="G28" s="15">
        <f t="shared" si="7"/>
        <v>0</v>
      </c>
    </row>
    <row r="29" spans="2:7" ht="12.75">
      <c r="B29" t="s">
        <v>23</v>
      </c>
      <c r="C29" s="7">
        <v>0</v>
      </c>
      <c r="D29" s="13">
        <v>402</v>
      </c>
      <c r="E29" s="12">
        <f t="shared" si="5"/>
        <v>0.54</v>
      </c>
      <c r="F29" s="11">
        <f t="shared" si="6"/>
        <v>217.1</v>
      </c>
      <c r="G29" s="15">
        <f t="shared" si="7"/>
        <v>0</v>
      </c>
    </row>
    <row r="30" spans="2:7" ht="12.75">
      <c r="B30" t="s">
        <v>24</v>
      </c>
      <c r="C30" s="7">
        <v>0</v>
      </c>
      <c r="D30" s="13">
        <v>220</v>
      </c>
      <c r="E30" s="12">
        <f t="shared" si="5"/>
        <v>0.54</v>
      </c>
      <c r="F30" s="11">
        <f t="shared" si="6"/>
        <v>118.8</v>
      </c>
      <c r="G30" s="15">
        <f t="shared" si="7"/>
        <v>0</v>
      </c>
    </row>
    <row r="31" spans="2:7" ht="12.75">
      <c r="B31" t="s">
        <v>25</v>
      </c>
      <c r="C31" s="7">
        <v>0</v>
      </c>
      <c r="D31" s="13">
        <v>394</v>
      </c>
      <c r="E31" s="12">
        <f t="shared" si="5"/>
        <v>0.54</v>
      </c>
      <c r="F31" s="11">
        <f t="shared" si="6"/>
        <v>212.8</v>
      </c>
      <c r="G31" s="15">
        <f t="shared" si="7"/>
        <v>0</v>
      </c>
    </row>
    <row r="32" spans="2:7" ht="12.75">
      <c r="B32" t="s">
        <v>26</v>
      </c>
      <c r="C32" s="7">
        <v>0</v>
      </c>
      <c r="D32" s="13">
        <v>179</v>
      </c>
      <c r="E32" s="12">
        <f t="shared" si="5"/>
        <v>0.54</v>
      </c>
      <c r="F32" s="11">
        <f t="shared" si="6"/>
        <v>96.7</v>
      </c>
      <c r="G32" s="15">
        <f t="shared" si="7"/>
        <v>0</v>
      </c>
    </row>
    <row r="33" spans="2:7" ht="12.75">
      <c r="B33" t="s">
        <v>27</v>
      </c>
      <c r="C33" s="7">
        <v>0</v>
      </c>
      <c r="D33" s="13">
        <v>560</v>
      </c>
      <c r="E33" s="12">
        <f t="shared" si="5"/>
        <v>0.54</v>
      </c>
      <c r="F33" s="11">
        <f t="shared" si="6"/>
        <v>302.4</v>
      </c>
      <c r="G33" s="15">
        <f t="shared" si="7"/>
        <v>0</v>
      </c>
    </row>
    <row r="34" spans="2:7" ht="12.75">
      <c r="B34" s="27" t="s">
        <v>5</v>
      </c>
      <c r="C34" s="27">
        <f>SUM(C26:C33)</f>
        <v>0</v>
      </c>
      <c r="D34" s="27"/>
      <c r="E34" s="27"/>
      <c r="F34" s="27"/>
      <c r="G34" s="27">
        <f>SUM(G26:G33)</f>
        <v>0</v>
      </c>
    </row>
    <row r="36" spans="1:7" ht="12.75">
      <c r="A36" s="40" t="s">
        <v>126</v>
      </c>
      <c r="B36" s="41"/>
      <c r="C36" s="28" t="str">
        <f>$C$25</f>
        <v>Head</v>
      </c>
      <c r="D36" s="28"/>
      <c r="E36" s="28" t="str">
        <f>$F$25</f>
        <v>Carc Wt</v>
      </c>
      <c r="F36" s="28" t="s">
        <v>74</v>
      </c>
      <c r="G36" s="28" t="str">
        <f>$G$25</f>
        <v>Total CW</v>
      </c>
    </row>
    <row r="37" spans="2:7" ht="12.75">
      <c r="B37" t="s">
        <v>20</v>
      </c>
      <c r="C37" s="7">
        <v>0</v>
      </c>
      <c r="E37" s="13">
        <v>245</v>
      </c>
      <c r="F37" s="20">
        <f aca="true" t="shared" si="8" ref="F37:F44">ROUND(C37*E37,0)</f>
        <v>0</v>
      </c>
      <c r="G37" s="15">
        <f>F37</f>
        <v>0</v>
      </c>
    </row>
    <row r="38" spans="2:7" ht="12.75">
      <c r="B38" t="s">
        <v>21</v>
      </c>
      <c r="C38" s="7">
        <v>0</v>
      </c>
      <c r="E38" s="13">
        <v>232</v>
      </c>
      <c r="F38" s="20">
        <f t="shared" si="8"/>
        <v>0</v>
      </c>
      <c r="G38" s="15">
        <f aca="true" t="shared" si="9" ref="G38:G44">F38</f>
        <v>0</v>
      </c>
    </row>
    <row r="39" spans="2:7" ht="12.75">
      <c r="B39" t="s">
        <v>22</v>
      </c>
      <c r="C39" s="7">
        <v>0</v>
      </c>
      <c r="E39" s="7">
        <v>140</v>
      </c>
      <c r="F39" s="20">
        <f t="shared" si="8"/>
        <v>0</v>
      </c>
      <c r="G39" s="15">
        <f t="shared" si="9"/>
        <v>0</v>
      </c>
    </row>
    <row r="40" spans="2:7" ht="12.75">
      <c r="B40" t="s">
        <v>23</v>
      </c>
      <c r="C40" s="7">
        <v>0</v>
      </c>
      <c r="E40" s="13">
        <v>306</v>
      </c>
      <c r="F40" s="20">
        <f t="shared" si="8"/>
        <v>0</v>
      </c>
      <c r="G40" s="15">
        <f t="shared" si="9"/>
        <v>0</v>
      </c>
    </row>
    <row r="41" spans="2:7" ht="12.75">
      <c r="B41" t="s">
        <v>24</v>
      </c>
      <c r="C41" s="7">
        <v>0</v>
      </c>
      <c r="E41" s="13">
        <v>259</v>
      </c>
      <c r="F41" s="20">
        <f t="shared" si="8"/>
        <v>0</v>
      </c>
      <c r="G41" s="15">
        <f t="shared" si="9"/>
        <v>0</v>
      </c>
    </row>
    <row r="42" spans="2:7" ht="12.75">
      <c r="B42" t="s">
        <v>25</v>
      </c>
      <c r="C42" s="7">
        <v>0</v>
      </c>
      <c r="E42" s="13">
        <v>309</v>
      </c>
      <c r="F42" s="20">
        <f t="shared" si="8"/>
        <v>0</v>
      </c>
      <c r="G42" s="15">
        <f t="shared" si="9"/>
        <v>0</v>
      </c>
    </row>
    <row r="43" spans="2:7" ht="12.75">
      <c r="B43" t="s">
        <v>26</v>
      </c>
      <c r="C43" s="7">
        <v>0</v>
      </c>
      <c r="E43" s="14">
        <f>E41</f>
        <v>259</v>
      </c>
      <c r="F43" s="20">
        <f t="shared" si="8"/>
        <v>0</v>
      </c>
      <c r="G43" s="15">
        <f t="shared" si="9"/>
        <v>0</v>
      </c>
    </row>
    <row r="44" spans="2:7" ht="12.75">
      <c r="B44" t="s">
        <v>27</v>
      </c>
      <c r="C44" s="7">
        <v>0</v>
      </c>
      <c r="E44" s="13">
        <v>366</v>
      </c>
      <c r="F44" s="20">
        <f t="shared" si="8"/>
        <v>0</v>
      </c>
      <c r="G44" s="15">
        <f t="shared" si="9"/>
        <v>0</v>
      </c>
    </row>
    <row r="45" spans="2:7" ht="12.75">
      <c r="B45" s="27" t="s">
        <v>5</v>
      </c>
      <c r="C45" s="27">
        <f>SUM(C37:C44)</f>
        <v>0</v>
      </c>
      <c r="D45" s="27"/>
      <c r="E45" s="27"/>
      <c r="F45" s="27"/>
      <c r="G45" s="27">
        <f>SUM(G37:G44)</f>
        <v>0</v>
      </c>
    </row>
    <row r="47" spans="1:7" ht="12.75">
      <c r="A47" s="40" t="s">
        <v>12</v>
      </c>
      <c r="B47" s="41"/>
      <c r="C47" s="28" t="str">
        <f>C3</f>
        <v>Head</v>
      </c>
      <c r="D47" s="28" t="str">
        <f>D3</f>
        <v>Live Wt</v>
      </c>
      <c r="E47" s="28" t="str">
        <f>E3</f>
        <v>Dress Out %</v>
      </c>
      <c r="F47" s="28" t="str">
        <f>F3</f>
        <v>Carc Wt</v>
      </c>
      <c r="G47" s="28" t="str">
        <f>G3</f>
        <v>Total CW</v>
      </c>
    </row>
    <row r="48" spans="2:7" ht="12.75">
      <c r="B48" t="s">
        <v>20</v>
      </c>
      <c r="C48" s="7">
        <v>0</v>
      </c>
      <c r="D48" s="13">
        <v>422</v>
      </c>
      <c r="E48" s="12">
        <f aca="true" t="shared" si="10" ref="E48:E55">E4</f>
        <v>0.49</v>
      </c>
      <c r="F48" s="11">
        <f>ROUND(D48*E48,1)</f>
        <v>206.8</v>
      </c>
      <c r="G48" s="15">
        <f>ROUND(C48*F48,0)</f>
        <v>0</v>
      </c>
    </row>
    <row r="49" spans="2:7" ht="12.75">
      <c r="B49" t="s">
        <v>21</v>
      </c>
      <c r="C49" s="7">
        <v>0</v>
      </c>
      <c r="D49" s="13">
        <v>307</v>
      </c>
      <c r="E49" s="12">
        <f t="shared" si="10"/>
        <v>0.54</v>
      </c>
      <c r="F49" s="11">
        <f aca="true" t="shared" si="11" ref="F49:F55">ROUND(D49*E49,1)</f>
        <v>165.8</v>
      </c>
      <c r="G49" s="15">
        <f aca="true" t="shared" si="12" ref="G49:G55">ROUND(C49*F49,0)</f>
        <v>0</v>
      </c>
    </row>
    <row r="50" spans="2:7" ht="12.75">
      <c r="B50" t="s">
        <v>22</v>
      </c>
      <c r="C50" s="7">
        <v>0</v>
      </c>
      <c r="D50" s="13">
        <v>190</v>
      </c>
      <c r="E50" s="12">
        <f t="shared" si="10"/>
        <v>0.54</v>
      </c>
      <c r="F50" s="11">
        <f t="shared" si="11"/>
        <v>102.6</v>
      </c>
      <c r="G50" s="15">
        <f t="shared" si="12"/>
        <v>0</v>
      </c>
    </row>
    <row r="51" spans="2:7" ht="12.75">
      <c r="B51" t="s">
        <v>23</v>
      </c>
      <c r="C51" s="7">
        <v>0</v>
      </c>
      <c r="D51" s="13">
        <v>400</v>
      </c>
      <c r="E51" s="12">
        <f t="shared" si="10"/>
        <v>0.54</v>
      </c>
      <c r="F51" s="11">
        <f t="shared" si="11"/>
        <v>216</v>
      </c>
      <c r="G51" s="15">
        <f t="shared" si="12"/>
        <v>0</v>
      </c>
    </row>
    <row r="52" spans="2:7" ht="12.75">
      <c r="B52" t="s">
        <v>24</v>
      </c>
      <c r="C52" s="7">
        <v>0</v>
      </c>
      <c r="D52" s="13">
        <v>216</v>
      </c>
      <c r="E52" s="12">
        <f t="shared" si="10"/>
        <v>0.54</v>
      </c>
      <c r="F52" s="11">
        <f t="shared" si="11"/>
        <v>116.6</v>
      </c>
      <c r="G52" s="15">
        <f t="shared" si="12"/>
        <v>0</v>
      </c>
    </row>
    <row r="53" spans="2:7" ht="12.75">
      <c r="B53" t="s">
        <v>25</v>
      </c>
      <c r="C53" s="7">
        <v>0</v>
      </c>
      <c r="D53" s="13">
        <v>370</v>
      </c>
      <c r="E53" s="12">
        <f t="shared" si="10"/>
        <v>0.54</v>
      </c>
      <c r="F53" s="11">
        <f t="shared" si="11"/>
        <v>199.8</v>
      </c>
      <c r="G53" s="15">
        <f t="shared" si="12"/>
        <v>0</v>
      </c>
    </row>
    <row r="54" spans="2:7" ht="12.75">
      <c r="B54" t="s">
        <v>26</v>
      </c>
      <c r="C54" s="7">
        <v>0</v>
      </c>
      <c r="D54" s="13">
        <v>108</v>
      </c>
      <c r="E54" s="12">
        <f t="shared" si="10"/>
        <v>0.54</v>
      </c>
      <c r="F54" s="11">
        <f t="shared" si="11"/>
        <v>58.3</v>
      </c>
      <c r="G54" s="15">
        <f t="shared" si="12"/>
        <v>0</v>
      </c>
    </row>
    <row r="55" spans="2:7" ht="12.75">
      <c r="B55" t="s">
        <v>27</v>
      </c>
      <c r="C55" s="7">
        <v>0</v>
      </c>
      <c r="D55" s="13">
        <v>721</v>
      </c>
      <c r="E55" s="12">
        <f t="shared" si="10"/>
        <v>0.54</v>
      </c>
      <c r="F55" s="11">
        <f t="shared" si="11"/>
        <v>389.3</v>
      </c>
      <c r="G55" s="15">
        <f t="shared" si="12"/>
        <v>0</v>
      </c>
    </row>
    <row r="56" spans="2:7" ht="12.75">
      <c r="B56" s="27" t="s">
        <v>5</v>
      </c>
      <c r="C56" s="27">
        <f>SUM(C48:C55)</f>
        <v>0</v>
      </c>
      <c r="D56" s="27"/>
      <c r="E56" s="27"/>
      <c r="F56" s="27"/>
      <c r="G56" s="27">
        <f>SUM(G48:G55)</f>
        <v>0</v>
      </c>
    </row>
    <row r="58" spans="1:7" ht="12.75">
      <c r="A58" s="40" t="s">
        <v>13</v>
      </c>
      <c r="B58" s="41"/>
      <c r="C58" s="28" t="str">
        <f>C3</f>
        <v>Head</v>
      </c>
      <c r="D58" s="28" t="str">
        <f>D3</f>
        <v>Live Wt</v>
      </c>
      <c r="E58" s="28" t="str">
        <f>E3</f>
        <v>Dress Out %</v>
      </c>
      <c r="F58" s="28" t="str">
        <f>F3</f>
        <v>Carc Wt</v>
      </c>
      <c r="G58" s="28" t="str">
        <f>G3</f>
        <v>Total CW</v>
      </c>
    </row>
    <row r="59" spans="2:7" ht="12.75" hidden="1">
      <c r="B59" t="s">
        <v>20</v>
      </c>
      <c r="C59" s="7">
        <v>0</v>
      </c>
      <c r="D59" s="14">
        <f aca="true" t="shared" si="13" ref="D59:E66">D4</f>
        <v>480</v>
      </c>
      <c r="E59" s="12">
        <f t="shared" si="13"/>
        <v>0.49</v>
      </c>
      <c r="F59" s="11">
        <f>ROUND(D59*E59,1)</f>
        <v>235.2</v>
      </c>
      <c r="G59" s="15">
        <f>ROUND(C59*F59,0)</f>
        <v>0</v>
      </c>
    </row>
    <row r="60" spans="2:7" ht="12.75" hidden="1">
      <c r="B60" t="s">
        <v>21</v>
      </c>
      <c r="C60" s="7">
        <v>0</v>
      </c>
      <c r="D60" s="14">
        <f t="shared" si="13"/>
        <v>380</v>
      </c>
      <c r="E60" s="12">
        <f t="shared" si="13"/>
        <v>0.54</v>
      </c>
      <c r="F60" s="11">
        <f aca="true" t="shared" si="14" ref="F60:F66">ROUND(D60*E60,1)</f>
        <v>205.2</v>
      </c>
      <c r="G60" s="15">
        <f aca="true" t="shared" si="15" ref="G60:G66">ROUND(C60*F60,0)</f>
        <v>0</v>
      </c>
    </row>
    <row r="61" spans="2:7" ht="12.75" hidden="1">
      <c r="B61" t="s">
        <v>22</v>
      </c>
      <c r="C61" s="7">
        <v>0</v>
      </c>
      <c r="D61" s="14">
        <f t="shared" si="13"/>
        <v>200</v>
      </c>
      <c r="E61" s="12">
        <f t="shared" si="13"/>
        <v>0.54</v>
      </c>
      <c r="F61" s="11">
        <f t="shared" si="14"/>
        <v>108</v>
      </c>
      <c r="G61" s="15">
        <f t="shared" si="15"/>
        <v>0</v>
      </c>
    </row>
    <row r="62" spans="2:7" ht="12.75" hidden="1">
      <c r="B62" t="s">
        <v>23</v>
      </c>
      <c r="C62" s="7">
        <v>0</v>
      </c>
      <c r="D62" s="14">
        <f t="shared" si="13"/>
        <v>430</v>
      </c>
      <c r="E62" s="12">
        <f t="shared" si="13"/>
        <v>0.54</v>
      </c>
      <c r="F62" s="11">
        <f t="shared" si="14"/>
        <v>232.2</v>
      </c>
      <c r="G62" s="15">
        <f t="shared" si="15"/>
        <v>0</v>
      </c>
    </row>
    <row r="63" spans="2:7" ht="12.75" hidden="1">
      <c r="B63" t="s">
        <v>24</v>
      </c>
      <c r="C63" s="7">
        <v>0</v>
      </c>
      <c r="D63" s="14">
        <f t="shared" si="13"/>
        <v>230</v>
      </c>
      <c r="E63" s="12">
        <f t="shared" si="13"/>
        <v>0.54</v>
      </c>
      <c r="F63" s="11">
        <f t="shared" si="14"/>
        <v>124.2</v>
      </c>
      <c r="G63" s="15">
        <f t="shared" si="15"/>
        <v>0</v>
      </c>
    </row>
    <row r="64" spans="2:7" ht="12.75" hidden="1">
      <c r="B64" t="s">
        <v>25</v>
      </c>
      <c r="C64" s="7">
        <v>0</v>
      </c>
      <c r="D64" s="14">
        <f t="shared" si="13"/>
        <v>410</v>
      </c>
      <c r="E64" s="12">
        <f t="shared" si="13"/>
        <v>0.54</v>
      </c>
      <c r="F64" s="11">
        <f t="shared" si="14"/>
        <v>221.4</v>
      </c>
      <c r="G64" s="15">
        <f t="shared" si="15"/>
        <v>0</v>
      </c>
    </row>
    <row r="65" spans="2:7" ht="12.75" hidden="1">
      <c r="B65" t="s">
        <v>26</v>
      </c>
      <c r="C65" s="7">
        <v>0</v>
      </c>
      <c r="D65" s="14">
        <f t="shared" si="13"/>
        <v>225</v>
      </c>
      <c r="E65" s="12">
        <f t="shared" si="13"/>
        <v>0.54</v>
      </c>
      <c r="F65" s="11">
        <f t="shared" si="14"/>
        <v>121.5</v>
      </c>
      <c r="G65" s="15">
        <f t="shared" si="15"/>
        <v>0</v>
      </c>
    </row>
    <row r="66" spans="2:7" ht="12.75" hidden="1">
      <c r="B66" t="s">
        <v>27</v>
      </c>
      <c r="C66" s="7">
        <v>0</v>
      </c>
      <c r="D66" s="14">
        <f t="shared" si="13"/>
        <v>750</v>
      </c>
      <c r="E66" s="12">
        <f t="shared" si="13"/>
        <v>0.54</v>
      </c>
      <c r="F66" s="11">
        <f t="shared" si="14"/>
        <v>405</v>
      </c>
      <c r="G66" s="15">
        <f t="shared" si="15"/>
        <v>0</v>
      </c>
    </row>
    <row r="67" spans="2:7" ht="12.75">
      <c r="B67" s="27" t="s">
        <v>5</v>
      </c>
      <c r="C67" s="27">
        <f>SUM(C59:C66)</f>
        <v>0</v>
      </c>
      <c r="D67" s="27"/>
      <c r="E67" s="27"/>
      <c r="F67" s="27"/>
      <c r="G67" s="27">
        <f>SUM(G59:G66)</f>
        <v>0</v>
      </c>
    </row>
    <row r="69" spans="1:7" ht="12.75">
      <c r="A69" s="40" t="s">
        <v>14</v>
      </c>
      <c r="B69" s="41"/>
      <c r="C69" s="28" t="str">
        <f>C3</f>
        <v>Head</v>
      </c>
      <c r="D69" s="28" t="str">
        <f>D3</f>
        <v>Live Wt</v>
      </c>
      <c r="E69" s="28" t="str">
        <f>E3</f>
        <v>Dress Out %</v>
      </c>
      <c r="F69" s="28" t="str">
        <f>F3</f>
        <v>Carc Wt</v>
      </c>
      <c r="G69" s="28" t="str">
        <f>G3</f>
        <v>Total CW</v>
      </c>
    </row>
    <row r="70" spans="2:7" ht="12.75" hidden="1">
      <c r="B70" t="s">
        <v>20</v>
      </c>
      <c r="C70" s="7">
        <v>0</v>
      </c>
      <c r="D70" s="14">
        <f aca="true" t="shared" si="16" ref="D70:E77">D4</f>
        <v>480</v>
      </c>
      <c r="E70" s="12">
        <f t="shared" si="16"/>
        <v>0.49</v>
      </c>
      <c r="F70" s="11">
        <f>ROUND(D70*E70,1)</f>
        <v>235.2</v>
      </c>
      <c r="G70" s="15">
        <f>ROUND(C70*F70,0)</f>
        <v>0</v>
      </c>
    </row>
    <row r="71" spans="2:7" ht="12.75" hidden="1">
      <c r="B71" t="s">
        <v>21</v>
      </c>
      <c r="C71" s="7">
        <v>0</v>
      </c>
      <c r="D71" s="14">
        <f t="shared" si="16"/>
        <v>380</v>
      </c>
      <c r="E71" s="12">
        <f t="shared" si="16"/>
        <v>0.54</v>
      </c>
      <c r="F71" s="11">
        <f aca="true" t="shared" si="17" ref="F71:F77">ROUND(D71*E71,1)</f>
        <v>205.2</v>
      </c>
      <c r="G71" s="15">
        <f aca="true" t="shared" si="18" ref="G71:G77">ROUND(C71*F71,0)</f>
        <v>0</v>
      </c>
    </row>
    <row r="72" spans="2:7" ht="12.75" hidden="1">
      <c r="B72" t="s">
        <v>22</v>
      </c>
      <c r="C72" s="7">
        <v>0</v>
      </c>
      <c r="D72" s="14">
        <f t="shared" si="16"/>
        <v>200</v>
      </c>
      <c r="E72" s="12">
        <f t="shared" si="16"/>
        <v>0.54</v>
      </c>
      <c r="F72" s="11">
        <f t="shared" si="17"/>
        <v>108</v>
      </c>
      <c r="G72" s="15">
        <f t="shared" si="18"/>
        <v>0</v>
      </c>
    </row>
    <row r="73" spans="2:7" ht="12.75" hidden="1">
      <c r="B73" t="s">
        <v>23</v>
      </c>
      <c r="C73" s="7">
        <v>0</v>
      </c>
      <c r="D73" s="14">
        <f t="shared" si="16"/>
        <v>430</v>
      </c>
      <c r="E73" s="12">
        <f t="shared" si="16"/>
        <v>0.54</v>
      </c>
      <c r="F73" s="11">
        <f t="shared" si="17"/>
        <v>232.2</v>
      </c>
      <c r="G73" s="15">
        <f t="shared" si="18"/>
        <v>0</v>
      </c>
    </row>
    <row r="74" spans="2:7" ht="12.75" hidden="1">
      <c r="B74" t="s">
        <v>24</v>
      </c>
      <c r="C74" s="7">
        <v>0</v>
      </c>
      <c r="D74" s="14">
        <f t="shared" si="16"/>
        <v>230</v>
      </c>
      <c r="E74" s="12">
        <f t="shared" si="16"/>
        <v>0.54</v>
      </c>
      <c r="F74" s="11">
        <f t="shared" si="17"/>
        <v>124.2</v>
      </c>
      <c r="G74" s="15">
        <f t="shared" si="18"/>
        <v>0</v>
      </c>
    </row>
    <row r="75" spans="2:7" ht="12.75" hidden="1">
      <c r="B75" t="s">
        <v>25</v>
      </c>
      <c r="C75" s="7">
        <v>0</v>
      </c>
      <c r="D75" s="14">
        <f t="shared" si="16"/>
        <v>410</v>
      </c>
      <c r="E75" s="12">
        <f t="shared" si="16"/>
        <v>0.54</v>
      </c>
      <c r="F75" s="11">
        <f t="shared" si="17"/>
        <v>221.4</v>
      </c>
      <c r="G75" s="15">
        <f t="shared" si="18"/>
        <v>0</v>
      </c>
    </row>
    <row r="76" spans="2:7" ht="12.75" hidden="1">
      <c r="B76" t="s">
        <v>26</v>
      </c>
      <c r="C76" s="7">
        <v>0</v>
      </c>
      <c r="D76" s="14">
        <f t="shared" si="16"/>
        <v>225</v>
      </c>
      <c r="E76" s="12">
        <f t="shared" si="16"/>
        <v>0.54</v>
      </c>
      <c r="F76" s="11">
        <f t="shared" si="17"/>
        <v>121.5</v>
      </c>
      <c r="G76" s="15">
        <f t="shared" si="18"/>
        <v>0</v>
      </c>
    </row>
    <row r="77" spans="2:7" ht="12.75" hidden="1">
      <c r="B77" t="s">
        <v>27</v>
      </c>
      <c r="C77" s="7">
        <v>0</v>
      </c>
      <c r="D77" s="14">
        <f t="shared" si="16"/>
        <v>750</v>
      </c>
      <c r="E77" s="12">
        <f t="shared" si="16"/>
        <v>0.54</v>
      </c>
      <c r="F77" s="11">
        <f t="shared" si="17"/>
        <v>405</v>
      </c>
      <c r="G77" s="15">
        <f t="shared" si="18"/>
        <v>0</v>
      </c>
    </row>
    <row r="78" spans="2:7" ht="12.75">
      <c r="B78" s="27" t="s">
        <v>5</v>
      </c>
      <c r="C78" s="27">
        <f>SUM(C70:C77)</f>
        <v>0</v>
      </c>
      <c r="D78" s="27"/>
      <c r="E78" s="27"/>
      <c r="F78" s="27"/>
      <c r="G78" s="27">
        <f>SUM(G70:G77)</f>
        <v>0</v>
      </c>
    </row>
    <row r="80" spans="1:7" ht="12.75">
      <c r="A80" s="40" t="s">
        <v>19</v>
      </c>
      <c r="B80" s="41"/>
      <c r="C80" s="28"/>
      <c r="D80" s="28"/>
      <c r="E80" s="28"/>
      <c r="F80" s="28"/>
      <c r="G80" s="28" t="str">
        <f>$G$69</f>
        <v>Total CW</v>
      </c>
    </row>
    <row r="81" spans="2:7" ht="12.75">
      <c r="B81" t="s">
        <v>20</v>
      </c>
      <c r="G81" s="15">
        <f aca="true" t="shared" si="19" ref="G81:G88">G26+G37-G48+G70-G59+G15-G4</f>
        <v>0</v>
      </c>
    </row>
    <row r="82" spans="2:7" ht="12.75">
      <c r="B82" t="s">
        <v>21</v>
      </c>
      <c r="G82" s="15">
        <f t="shared" si="19"/>
        <v>0</v>
      </c>
    </row>
    <row r="83" spans="2:7" ht="12.75">
      <c r="B83" t="s">
        <v>22</v>
      </c>
      <c r="G83" s="15">
        <f t="shared" si="19"/>
        <v>0</v>
      </c>
    </row>
    <row r="84" spans="2:7" ht="12.75">
      <c r="B84" t="s">
        <v>23</v>
      </c>
      <c r="G84" s="15">
        <f t="shared" si="19"/>
        <v>0</v>
      </c>
    </row>
    <row r="85" spans="2:7" ht="12.75">
      <c r="B85" t="s">
        <v>24</v>
      </c>
      <c r="G85" s="15">
        <f t="shared" si="19"/>
        <v>0</v>
      </c>
    </row>
    <row r="86" spans="2:7" ht="12.75">
      <c r="B86" t="s">
        <v>25</v>
      </c>
      <c r="G86" s="15">
        <f t="shared" si="19"/>
        <v>0</v>
      </c>
    </row>
    <row r="87" spans="2:7" ht="12.75">
      <c r="B87" t="s">
        <v>26</v>
      </c>
      <c r="G87" s="15">
        <f t="shared" si="19"/>
        <v>0</v>
      </c>
    </row>
    <row r="88" spans="2:7" ht="12.75">
      <c r="B88" t="s">
        <v>27</v>
      </c>
      <c r="G88" s="15">
        <f t="shared" si="19"/>
        <v>0</v>
      </c>
    </row>
    <row r="89" spans="2:7" ht="12.75">
      <c r="B89" s="27" t="s">
        <v>5</v>
      </c>
      <c r="C89" s="27"/>
      <c r="D89" s="27"/>
      <c r="E89" s="27"/>
      <c r="F89" s="27"/>
      <c r="G89" s="27">
        <f>SUM(G81:G88)</f>
        <v>0</v>
      </c>
    </row>
  </sheetData>
  <sheetProtection sheet="1" objects="1" scenarios="1" formatCells="0" formatColumns="0" formatRows="0" insertColumns="0" insertRows="0"/>
  <mergeCells count="8">
    <mergeCell ref="A69:B69"/>
    <mergeCell ref="A80:B80"/>
    <mergeCell ref="A3:B3"/>
    <mergeCell ref="A14:B14"/>
    <mergeCell ref="A25:B25"/>
    <mergeCell ref="A36:B36"/>
    <mergeCell ref="A47:B47"/>
    <mergeCell ref="A58:B58"/>
  </mergeCells>
  <hyperlinks>
    <hyperlink ref="A3" location="Cattle!A3" display="On hand at open"/>
    <hyperlink ref="A14" location="Cattle!A14" display="On hand at close"/>
    <hyperlink ref="A25" location="Cattle!A25" display="Sales (Liveweight)"/>
    <hyperlink ref="A36" location="Cattle!A36" display="Sales (Carcase)"/>
    <hyperlink ref="A47" location="Cattle!A47" display="Purchases"/>
    <hyperlink ref="A58" location="Cattle!A58" display="Grazing In"/>
    <hyperlink ref="A69" location="Cattle!A69" display="Grazing Out"/>
    <hyperlink ref="A80" location="Cattle!A80" display="Beef Production"/>
  </hyperlinks>
  <printOptions/>
  <pageMargins left="0.3937007874015748" right="0.3937007874015748" top="0.5905511811023623" bottom="0.3937007874015748" header="0.2755905511811024" footer="0.1968503937007874"/>
  <pageSetup fitToHeight="2" horizontalDpi="600" verticalDpi="600" orientation="portrait" paperSize="9" r:id="rId2"/>
  <headerFooter>
    <oddHeader>&amp;L&amp;"Arial,Bold"&amp;12&amp;K6FB440Beef + Lamb New Zealand  Economic Service&amp;R&amp;D</oddHeader>
    <oddFooter>&amp;L[&amp;F][&amp;A]
Page &amp;P&amp;R&amp;G</oddFooter>
  </headerFooter>
  <rowBreaks count="1" manualBreakCount="1">
    <brk id="57" max="6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6"/>
    <pageSetUpPr fitToPage="1"/>
  </sheetPr>
  <dimension ref="A1:I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3.28125" style="0" customWidth="1"/>
    <col min="2" max="2" width="25.57421875" style="0" customWidth="1"/>
    <col min="3" max="9" width="10.00390625" style="0" customWidth="1"/>
  </cols>
  <sheetData>
    <row r="1" ht="17.25">
      <c r="A1" s="25" t="s">
        <v>64</v>
      </c>
    </row>
    <row r="3" ht="15">
      <c r="A3" s="26" t="s">
        <v>69</v>
      </c>
    </row>
    <row r="4" spans="2:3" ht="12.75">
      <c r="B4" t="s">
        <v>65</v>
      </c>
      <c r="C4" s="19" t="s">
        <v>72</v>
      </c>
    </row>
    <row r="5" spans="2:3" ht="12.75">
      <c r="B5" t="s">
        <v>70</v>
      </c>
      <c r="C5" s="19" t="s">
        <v>71</v>
      </c>
    </row>
    <row r="6" spans="2:3" ht="12.75">
      <c r="B6" t="s">
        <v>77</v>
      </c>
      <c r="C6" s="19" t="s">
        <v>78</v>
      </c>
    </row>
    <row r="7" spans="2:3" ht="12.75">
      <c r="B7" t="s">
        <v>18</v>
      </c>
      <c r="C7" s="7">
        <v>200</v>
      </c>
    </row>
    <row r="8" spans="2:3" ht="12.75">
      <c r="B8" t="s">
        <v>97</v>
      </c>
      <c r="C8" s="24">
        <v>1.2</v>
      </c>
    </row>
    <row r="10" spans="5:6" ht="12.75">
      <c r="E10" s="28" t="s">
        <v>82</v>
      </c>
      <c r="F10" s="28" t="s">
        <v>81</v>
      </c>
    </row>
    <row r="11" spans="1:9" ht="15">
      <c r="A11" s="26" t="s">
        <v>88</v>
      </c>
      <c r="C11" s="28"/>
      <c r="D11" s="28" t="s">
        <v>81</v>
      </c>
      <c r="E11" s="39" t="s">
        <v>130</v>
      </c>
      <c r="F11" s="39" t="s">
        <v>130</v>
      </c>
      <c r="G11" s="28" t="s">
        <v>82</v>
      </c>
      <c r="H11" s="28" t="s">
        <v>81</v>
      </c>
      <c r="I11" s="28" t="s">
        <v>83</v>
      </c>
    </row>
    <row r="12" spans="2:9" ht="12.75">
      <c r="B12" s="38" t="s">
        <v>68</v>
      </c>
      <c r="C12" s="37" t="s">
        <v>11</v>
      </c>
      <c r="D12" s="37" t="s">
        <v>12</v>
      </c>
      <c r="E12" s="37" t="s">
        <v>131</v>
      </c>
      <c r="F12" s="37" t="s">
        <v>132</v>
      </c>
      <c r="G12" s="37" t="s">
        <v>79</v>
      </c>
      <c r="H12" s="37" t="s">
        <v>80</v>
      </c>
      <c r="I12" s="37" t="s">
        <v>88</v>
      </c>
    </row>
    <row r="13" spans="2:9" ht="12.75">
      <c r="B13" t="s">
        <v>16</v>
      </c>
      <c r="C13">
        <f>Sheep!G22+Sheep!G29</f>
        <v>0</v>
      </c>
      <c r="D13">
        <f>Sheep!G36</f>
        <v>0</v>
      </c>
      <c r="E13">
        <f>Sheep!G50</f>
        <v>0</v>
      </c>
      <c r="F13">
        <f>Sheep!G43</f>
        <v>0</v>
      </c>
      <c r="G13">
        <f>Sheep!G15</f>
        <v>0</v>
      </c>
      <c r="H13">
        <f>Sheep!G8</f>
        <v>0</v>
      </c>
      <c r="I13" s="27">
        <f>C13-D13+E13-F13+G13-H13</f>
        <v>0</v>
      </c>
    </row>
    <row r="14" spans="2:9" ht="12.75">
      <c r="B14" t="s">
        <v>17</v>
      </c>
      <c r="C14">
        <f>Cattle!G34+Cattle!G45</f>
        <v>0</v>
      </c>
      <c r="D14">
        <f>Cattle!G56</f>
        <v>0</v>
      </c>
      <c r="E14">
        <f>Cattle!G78</f>
        <v>0</v>
      </c>
      <c r="F14">
        <f>Cattle!G67</f>
        <v>0</v>
      </c>
      <c r="G14">
        <f>Cattle!G23</f>
        <v>0</v>
      </c>
      <c r="H14">
        <f>Cattle!G12</f>
        <v>0</v>
      </c>
      <c r="I14" s="27">
        <f>C14-D14+E14-F14+G14-H14</f>
        <v>0</v>
      </c>
    </row>
    <row r="15" spans="2:9" ht="12.75">
      <c r="B15" s="27" t="s">
        <v>86</v>
      </c>
      <c r="C15" s="27">
        <f>SUM(C13:C14)</f>
        <v>0</v>
      </c>
      <c r="D15" s="27">
        <f aca="true" t="shared" si="0" ref="D15:I15">SUM(D13:D14)</f>
        <v>0</v>
      </c>
      <c r="E15" s="27">
        <f t="shared" si="0"/>
        <v>0</v>
      </c>
      <c r="F15" s="27">
        <f t="shared" si="0"/>
        <v>0</v>
      </c>
      <c r="G15" s="27">
        <f t="shared" si="0"/>
        <v>0</v>
      </c>
      <c r="H15" s="27">
        <f t="shared" si="0"/>
        <v>0</v>
      </c>
      <c r="I15" s="27">
        <f t="shared" si="0"/>
        <v>0</v>
      </c>
    </row>
    <row r="16" spans="2:9" ht="12.75">
      <c r="B16" t="s">
        <v>84</v>
      </c>
      <c r="C16">
        <f>IF($C$7&gt;0,C15/$C$7,0)</f>
        <v>0</v>
      </c>
      <c r="D16">
        <f aca="true" t="shared" si="1" ref="D16:I16">IF($C$7&gt;0,D15/$C$7,0)</f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 s="27">
        <f t="shared" si="1"/>
        <v>0</v>
      </c>
    </row>
    <row r="18" spans="2:9" ht="12.75">
      <c r="B18" s="27" t="s">
        <v>85</v>
      </c>
      <c r="C18" s="27">
        <f>Wool!G4</f>
        <v>0</v>
      </c>
      <c r="D18" s="27"/>
      <c r="E18" s="27"/>
      <c r="F18" s="27"/>
      <c r="G18" s="27">
        <f>Wool!G6</f>
        <v>0</v>
      </c>
      <c r="H18" s="27">
        <f>Wool!G5</f>
        <v>0</v>
      </c>
      <c r="I18" s="27">
        <f>C18+G18-H18</f>
        <v>0</v>
      </c>
    </row>
    <row r="19" spans="2:9" ht="12.75">
      <c r="B19" t="s">
        <v>84</v>
      </c>
      <c r="C19" s="1">
        <f>IF($C$7&gt;0,C18/$C$7,0)</f>
        <v>0</v>
      </c>
      <c r="I19" s="1">
        <f>IF($C$7&gt;0,I18/$C$7,0)</f>
        <v>0</v>
      </c>
    </row>
    <row r="21" spans="2:9" ht="12.75">
      <c r="B21" s="27" t="s">
        <v>87</v>
      </c>
      <c r="C21" s="5"/>
      <c r="D21" s="5"/>
      <c r="E21" s="5"/>
      <c r="F21" s="5"/>
      <c r="G21" s="5"/>
      <c r="H21" s="5"/>
      <c r="I21" s="27">
        <f>I15+I18</f>
        <v>0</v>
      </c>
    </row>
    <row r="22" spans="2:9" ht="12.75">
      <c r="B22" t="s">
        <v>84</v>
      </c>
      <c r="I22" s="1">
        <f>IF($C$7&gt;0,I21/$C$7,0)</f>
        <v>0</v>
      </c>
    </row>
    <row r="25" ht="15">
      <c r="A25" s="26" t="s">
        <v>34</v>
      </c>
    </row>
    <row r="26" spans="3:6" ht="12.75">
      <c r="C26" s="28" t="s">
        <v>37</v>
      </c>
      <c r="D26" s="28" t="s">
        <v>38</v>
      </c>
      <c r="E26" s="28" t="s">
        <v>127</v>
      </c>
      <c r="F26" s="28" t="s">
        <v>95</v>
      </c>
    </row>
    <row r="27" spans="2:6" ht="12.75">
      <c r="B27" t="s">
        <v>89</v>
      </c>
      <c r="C27" s="7">
        <v>0</v>
      </c>
      <c r="D27">
        <f aca="true" t="shared" si="2" ref="D27:D32">IF(C$7&gt;0,ROUND(C27/C$7,0),0)</f>
        <v>0</v>
      </c>
      <c r="E27" s="17">
        <f>IF($I$18&gt;0,ROUND(C27/$I$18,2),0)</f>
        <v>0</v>
      </c>
      <c r="F27" s="17"/>
    </row>
    <row r="28" spans="2:6" ht="12.75">
      <c r="B28" t="s">
        <v>90</v>
      </c>
      <c r="C28" s="7">
        <v>0</v>
      </c>
      <c r="D28">
        <f t="shared" si="2"/>
        <v>0</v>
      </c>
      <c r="E28" s="17">
        <f>IF($I$13&gt;0,ROUND(C28/$I$13,2),0)</f>
        <v>0</v>
      </c>
      <c r="F28" s="17"/>
    </row>
    <row r="29" spans="2:6" ht="12.75">
      <c r="B29" t="s">
        <v>91</v>
      </c>
      <c r="C29" s="7">
        <v>0</v>
      </c>
      <c r="D29">
        <f t="shared" si="2"/>
        <v>0</v>
      </c>
      <c r="E29" s="17">
        <f>IF($I$14&gt;0,ROUND(C29/$I$14,2),0)</f>
        <v>0</v>
      </c>
      <c r="F29" s="17"/>
    </row>
    <row r="30" spans="2:6" ht="12.75">
      <c r="B30" t="s">
        <v>94</v>
      </c>
      <c r="C30" s="7">
        <v>0</v>
      </c>
      <c r="D30">
        <f t="shared" si="2"/>
        <v>0</v>
      </c>
      <c r="E30" s="17"/>
      <c r="F30" s="17"/>
    </row>
    <row r="31" spans="2:6" ht="12.75">
      <c r="B31" t="s">
        <v>35</v>
      </c>
      <c r="C31">
        <f>C32-SUM(C27:C30)</f>
        <v>0</v>
      </c>
      <c r="D31">
        <f t="shared" si="2"/>
        <v>0</v>
      </c>
      <c r="E31" s="17"/>
      <c r="F31" s="17"/>
    </row>
    <row r="32" spans="2:6" ht="12.75">
      <c r="B32" s="27" t="s">
        <v>36</v>
      </c>
      <c r="C32" s="29">
        <v>0</v>
      </c>
      <c r="D32" s="28">
        <f t="shared" si="2"/>
        <v>0</v>
      </c>
      <c r="E32" s="18"/>
      <c r="F32" s="35">
        <f>IF($I$21&gt;0,ROUND(C32/$I$21,2),0)</f>
        <v>0</v>
      </c>
    </row>
    <row r="33" ht="12.75">
      <c r="E33" s="17"/>
    </row>
    <row r="34" spans="2:6" ht="12.75">
      <c r="B34" t="s">
        <v>92</v>
      </c>
      <c r="C34" s="7">
        <v>0</v>
      </c>
      <c r="D34">
        <f>IF(C$7&gt;0,ROUND(C34/C$7,0),0)</f>
        <v>0</v>
      </c>
      <c r="E34" s="17">
        <f>IF($I$18&gt;0,ROUND(C34/$I$18,2),0)</f>
        <v>0</v>
      </c>
      <c r="F34" s="17"/>
    </row>
    <row r="35" spans="2:6" ht="12.75">
      <c r="B35" t="s">
        <v>41</v>
      </c>
      <c r="C35" s="7">
        <v>0</v>
      </c>
      <c r="D35">
        <f>IF(C$7&gt;0,ROUND(C35/C$7,0),0)</f>
        <v>0</v>
      </c>
      <c r="E35" s="17"/>
      <c r="F35" s="17">
        <f>IF($I$21&gt;0,ROUND(C35/$I$21,2),0)</f>
        <v>0</v>
      </c>
    </row>
    <row r="36" spans="2:6" ht="12.75">
      <c r="B36" t="s">
        <v>42</v>
      </c>
      <c r="C36" s="7">
        <v>0</v>
      </c>
      <c r="D36">
        <f>IF(C$7&gt;0,ROUND(C36/C$7,0),0)</f>
        <v>0</v>
      </c>
      <c r="E36" s="17"/>
      <c r="F36" s="17">
        <f>IF($I$21&gt;0,ROUND(C36/$I$21,2),0)</f>
        <v>0</v>
      </c>
    </row>
    <row r="37" spans="2:5" ht="12.75">
      <c r="B37" t="s">
        <v>93</v>
      </c>
      <c r="C37">
        <f>C38-C34-C35-C36</f>
        <v>0</v>
      </c>
      <c r="E37" s="17"/>
    </row>
    <row r="38" spans="2:6" ht="12.75">
      <c r="B38" s="27" t="s">
        <v>39</v>
      </c>
      <c r="C38" s="29">
        <v>0</v>
      </c>
      <c r="D38" s="27">
        <f>IF(C$7&gt;0,ROUND(C38/C$7,0),0)</f>
        <v>0</v>
      </c>
      <c r="E38" s="17"/>
      <c r="F38" s="35">
        <f>IF($I$21&gt;0,ROUND(C38/$I$21,2),0)</f>
        <v>0</v>
      </c>
    </row>
    <row r="40" spans="2:6" ht="12.75">
      <c r="B40" t="s">
        <v>43</v>
      </c>
      <c r="C40">
        <f>C41+C35+C36</f>
        <v>0</v>
      </c>
      <c r="D40">
        <f>IF(C$7&gt;0,ROUND(C40/C$7,0),0)</f>
        <v>0</v>
      </c>
      <c r="E40" s="17"/>
      <c r="F40" s="17">
        <f>IF($I$21&gt;0,ROUND(C40/$I$21,2),0)</f>
        <v>0</v>
      </c>
    </row>
    <row r="41" spans="2:6" ht="12.75">
      <c r="B41" s="27" t="s">
        <v>40</v>
      </c>
      <c r="C41" s="28">
        <f>C32-C38</f>
        <v>0</v>
      </c>
      <c r="D41" s="28">
        <f>IF(C$7&gt;0,ROUND(C41/C$7,0),0)</f>
        <v>0</v>
      </c>
      <c r="E41" s="18"/>
      <c r="F41" s="32">
        <f>IF($I$21&gt;0,ROUND(C41/$I$21,2),0)</f>
        <v>0</v>
      </c>
    </row>
    <row r="42" ht="12.75">
      <c r="E42" s="17"/>
    </row>
    <row r="43" spans="2:6" ht="12.75">
      <c r="B43" t="s">
        <v>107</v>
      </c>
      <c r="C43">
        <f>C38-C36-C35</f>
        <v>0</v>
      </c>
      <c r="D43">
        <f>IF(C$7&gt;0,ROUND(C43/C$7,0),0)</f>
        <v>0</v>
      </c>
      <c r="F43" s="17">
        <f>IF($I$21&gt;0,ROUND(C43/$I$21,2),0)</f>
        <v>0</v>
      </c>
    </row>
    <row r="46" ht="15">
      <c r="A46" s="26" t="s">
        <v>98</v>
      </c>
    </row>
    <row r="47" ht="12.75">
      <c r="C47" s="28" t="s">
        <v>37</v>
      </c>
    </row>
    <row r="48" spans="2:3" ht="12.75">
      <c r="B48" t="s">
        <v>99</v>
      </c>
      <c r="C48" s="7">
        <v>0</v>
      </c>
    </row>
    <row r="49" spans="2:3" ht="12.75">
      <c r="B49" t="s">
        <v>100</v>
      </c>
      <c r="C49" s="7">
        <v>0</v>
      </c>
    </row>
    <row r="50" spans="2:3" ht="12.75">
      <c r="B50" t="s">
        <v>101</v>
      </c>
      <c r="C50">
        <f>ROUND(AVERAGE(C48:C49),0)</f>
        <v>0</v>
      </c>
    </row>
    <row r="52" ht="12.75">
      <c r="B52" s="27" t="s">
        <v>102</v>
      </c>
    </row>
    <row r="53" spans="2:3" ht="12.75">
      <c r="B53" t="s">
        <v>103</v>
      </c>
      <c r="C53" s="34">
        <f>IF($C$8&gt;0,ROUND($I$21/$C$8,0),0)</f>
        <v>0</v>
      </c>
    </row>
    <row r="54" spans="2:3" ht="12.75">
      <c r="B54" t="s">
        <v>104</v>
      </c>
      <c r="C54" s="33">
        <f>IF($C$50&gt;0,ROUND($I$21*1000/$C$50,1),0)</f>
        <v>0</v>
      </c>
    </row>
    <row r="55" spans="2:3" ht="12.75">
      <c r="B55" t="s">
        <v>105</v>
      </c>
      <c r="C55" s="33">
        <f>IF($C$38&gt;0,ROUND($I$21*1000/$C$38,1),0)</f>
        <v>0</v>
      </c>
    </row>
    <row r="56" spans="2:3" ht="12.75">
      <c r="B56" t="s">
        <v>106</v>
      </c>
      <c r="C56" s="33">
        <f>IF($C$43&gt;0,ROUND($I$21*1000/$C$43,1),0)</f>
        <v>0</v>
      </c>
    </row>
  </sheetData>
  <sheetProtection sheet="1" formatCells="0" formatColumns="0" formatRows="0" insertColumns="0" insertRows="0"/>
  <printOptions/>
  <pageMargins left="0.3937007874015748" right="0.3937007874015748" top="0.5905511811023623" bottom="0.3937007874015748" header="0.2755905511811024" footer="0.1968503937007874"/>
  <pageSetup fitToHeight="1" fitToWidth="1" horizontalDpi="600" verticalDpi="600" orientation="portrait" paperSize="9" scale="98" r:id="rId2"/>
  <headerFooter>
    <oddHeader>&amp;L&amp;"Arial,Bold"&amp;12&amp;K6FB440Beef + Lamb New Zealand  Economic Service&amp;R&amp;D</oddHeader>
    <oddFooter>&amp;L[&amp;F][&amp;A]
Page 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Beef Lamb 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SpeirsB</dc:creator>
  <cp:keywords/>
  <dc:description/>
  <cp:lastModifiedBy>speirsb</cp:lastModifiedBy>
  <cp:lastPrinted>2014-12-09T03:37:09Z</cp:lastPrinted>
  <dcterms:created xsi:type="dcterms:W3CDTF">2014-09-02T23:15:27Z</dcterms:created>
  <dcterms:modified xsi:type="dcterms:W3CDTF">2014-12-09T03:39:53Z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